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ISMAEL NORZAGARAY\ESCRITORIO\01) PRESUPUESTO 2024\01 PRESUPUESTO AUTORIZADO 2024\CEA\"/>
    </mc:Choice>
  </mc:AlternateContent>
  <xr:revisionPtr revIDLastSave="0" documentId="13_ncr:1_{42CC64BB-5A9E-4FED-9259-9BE7D003996C}" xr6:coauthVersionLast="47" xr6:coauthVersionMax="47" xr10:uidLastSave="{00000000-0000-0000-0000-000000000000}"/>
  <bookViews>
    <workbookView xWindow="-20610" yWindow="-120" windowWidth="20730" windowHeight="11160" firstSheet="4" activeTab="4" xr2:uid="{00000000-000D-0000-FFFF-FFFF00000000}"/>
  </bookViews>
  <sheets>
    <sheet name="CEA PRESUP AUT 2024" sheetId="14" r:id="rId1"/>
    <sheet name="PRESUPUESTO 2024 A DETALLE" sheetId="8" r:id="rId2"/>
    <sheet name="POR ACTIVIDAD O PROY" sheetId="19" state="hidden" r:id="rId3"/>
    <sheet name="TOTAL CEA X PARTIDA" sheetId="9" state="hidden" r:id="rId4"/>
    <sheet name="DIR.GENERAL (REC. ESTATALES)" sheetId="17" r:id="rId5"/>
    <sheet name="ORG.OPERADORES(ING.PROPIOS)" sheetId="16" r:id="rId6"/>
    <sheet name="PROY.DE INVERSIÓN 2024" sheetId="6" state="hidden" r:id="rId7"/>
    <sheet name="ANEXO M" sheetId="20" r:id="rId8"/>
    <sheet name="Hoja2" sheetId="18" state="hidden" r:id="rId9"/>
  </sheets>
  <externalReferences>
    <externalReference r:id="rId10"/>
    <externalReference r:id="rId11"/>
  </externalReferences>
  <definedNames>
    <definedName name="_xlnm._FilterDatabase" localSheetId="6" hidden="1">'PROY.DE INVERSIÓN 2024'!$A$6:$J$21</definedName>
    <definedName name="A" localSheetId="0">#REF!</definedName>
    <definedName name="A" localSheetId="4">#REF!</definedName>
    <definedName name="A" localSheetId="5">#REF!</definedName>
    <definedName name="A" localSheetId="2">#REF!</definedName>
    <definedName name="A" localSheetId="1">#REF!</definedName>
    <definedName name="A">#REF!</definedName>
    <definedName name="aaaa" localSheetId="4">#REF!</definedName>
    <definedName name="aaaa" localSheetId="5">#REF!</definedName>
    <definedName name="aaaa" localSheetId="2">#REF!</definedName>
    <definedName name="aaaa" localSheetId="1">#REF!</definedName>
    <definedName name="aaaa">#REF!</definedName>
    <definedName name="ANALITICO">#N/A</definedName>
    <definedName name="_xlnm.Print_Area" localSheetId="7">'ANEXO M'!$A$1:$H$11</definedName>
    <definedName name="_xlnm.Print_Area" localSheetId="0">'CEA PRESUP AUT 2024'!$A$1:$F$29</definedName>
    <definedName name="_xlnm.Print_Area" localSheetId="4">'DIR.GENERAL (REC. ESTATALES)'!$A$1:$BB$156</definedName>
    <definedName name="_xlnm.Print_Area" localSheetId="5">'ORG.OPERADORES(ING.PROPIOS)'!$A$1:$AJ$178</definedName>
    <definedName name="_xlnm.Print_Area" localSheetId="6">'PROY.DE INVERSIÓN 2024'!$A$1:$J$100</definedName>
    <definedName name="B" localSheetId="0">#REF!</definedName>
    <definedName name="B" localSheetId="4">#REF!</definedName>
    <definedName name="B" localSheetId="5">#REF!</definedName>
    <definedName name="B" localSheetId="2">#REF!</definedName>
    <definedName name="B" localSheetId="1">#REF!</definedName>
    <definedName name="B">#REF!</definedName>
    <definedName name="BasedeBancos" localSheetId="4">#REF!</definedName>
    <definedName name="BasedeBancos" localSheetId="5">#REF!</definedName>
    <definedName name="BasedeBancos" localSheetId="2">#REF!</definedName>
    <definedName name="BasedeBancos" localSheetId="1">#REF!</definedName>
    <definedName name="BasedeBancos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1">#REF!</definedName>
    <definedName name="_xlnm.Database">#REF!</definedName>
    <definedName name="BBB" localSheetId="4">#REF!</definedName>
    <definedName name="BBB" localSheetId="5">#REF!</definedName>
    <definedName name="BBB" localSheetId="2">#REF!</definedName>
    <definedName name="BBB" localSheetId="1">#REF!</definedName>
    <definedName name="BBB">#REF!</definedName>
    <definedName name="BBBBB" localSheetId="4">#REF!</definedName>
    <definedName name="BBBBB" localSheetId="5">#REF!</definedName>
    <definedName name="BBBBB" localSheetId="2">#REF!</definedName>
    <definedName name="BBBBB" localSheetId="1">#REF!</definedName>
    <definedName name="BBBBB">#REF!</definedName>
    <definedName name="calendarizacion" localSheetId="4">#REF!</definedName>
    <definedName name="calendarizacion" localSheetId="5">#REF!</definedName>
    <definedName name="calendarizacion" localSheetId="2">#REF!</definedName>
    <definedName name="calendarizacion" localSheetId="1">#REF!</definedName>
    <definedName name="calendarizacion">#REF!</definedName>
    <definedName name="calorg" localSheetId="4">#REF!</definedName>
    <definedName name="calorg" localSheetId="5">#REF!</definedName>
    <definedName name="calorg" localSheetId="2">#REF!</definedName>
    <definedName name="calorg" localSheetId="1">#REF!</definedName>
    <definedName name="calorg">#REF!</definedName>
    <definedName name="CASO" localSheetId="4">#REF!</definedName>
    <definedName name="CASO" localSheetId="5">#REF!</definedName>
    <definedName name="CASO" localSheetId="2">#REF!</definedName>
    <definedName name="CASO" localSheetId="1">#REF!</definedName>
    <definedName name="CASO">#REF!</definedName>
    <definedName name="COMP" localSheetId="4">#REF!</definedName>
    <definedName name="COMP" localSheetId="5">#REF!</definedName>
    <definedName name="COMP" localSheetId="2">#REF!</definedName>
    <definedName name="COMP" localSheetId="1">#REF!</definedName>
    <definedName name="COMP">#REF!</definedName>
    <definedName name="COMPARATIVO" localSheetId="4">#REF!</definedName>
    <definedName name="COMPARATIVO" localSheetId="5">#REF!</definedName>
    <definedName name="COMPARATIVO" localSheetId="2">#REF!</definedName>
    <definedName name="COMPARATIVO" localSheetId="1">#REF!</definedName>
    <definedName name="COMPARATIVO">#REF!</definedName>
    <definedName name="DEPENDENCIAS" localSheetId="0">[1]Listas!$C$3:$C$24</definedName>
    <definedName name="DEPENDENCIAS" localSheetId="5">[1]Listas!$C$3:$C$24</definedName>
    <definedName name="DEPENDENCIAS">[2]Listas!$C$3:$C$24</definedName>
    <definedName name="DUDA" localSheetId="0">#REF!</definedName>
    <definedName name="DUDA" localSheetId="4">#REF!</definedName>
    <definedName name="DUDA" localSheetId="5">#REF!</definedName>
    <definedName name="DUDA" localSheetId="2">#REF!</definedName>
    <definedName name="DUDA" localSheetId="1">#REF!</definedName>
    <definedName name="DUDA">#REF!</definedName>
    <definedName name="EEE" localSheetId="4">#REF!</definedName>
    <definedName name="EEE" localSheetId="5">#REF!</definedName>
    <definedName name="EEE" localSheetId="2">#REF!</definedName>
    <definedName name="EEE" localSheetId="1">#REF!</definedName>
    <definedName name="EEE">#REF!</definedName>
    <definedName name="EERRR" localSheetId="4">#REF!</definedName>
    <definedName name="EERRR" localSheetId="5">#REF!</definedName>
    <definedName name="EERRR" localSheetId="2">#REF!</definedName>
    <definedName name="EERRR" localSheetId="1">#REF!</definedName>
    <definedName name="EERRR">#REF!</definedName>
    <definedName name="EERTR" localSheetId="4">#REF!</definedName>
    <definedName name="EERTR" localSheetId="5">#REF!</definedName>
    <definedName name="EERTR" localSheetId="2">#REF!</definedName>
    <definedName name="EERTR" localSheetId="1">#REF!</definedName>
    <definedName name="EERTR">#REF!</definedName>
    <definedName name="FUENTES" localSheetId="0">[1]Listas!$B$3:$B$41</definedName>
    <definedName name="FUENTES" localSheetId="5">[1]Listas!$B$3:$B$41</definedName>
    <definedName name="FUENTES">[2]Listas!$B$3:$B$41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 localSheetId="0">#REF!</definedName>
    <definedName name="MMMMMMMMMM" localSheetId="4">#REF!</definedName>
    <definedName name="MMMMMMMMMM" localSheetId="5">#REF!</definedName>
    <definedName name="MMMMMMMMMM" localSheetId="2">#REF!</definedName>
    <definedName name="MMMMMMMMMM" localSheetId="1">#REF!</definedName>
    <definedName name="MMMMMMMMMM">#REF!</definedName>
    <definedName name="MUNICIPIO" localSheetId="0">[1]Listas!$E$3:$E$84</definedName>
    <definedName name="MUNICIPIO" localSheetId="5">[1]Listas!$E$3:$E$84</definedName>
    <definedName name="MUNICIPIO">[2]Listas!$E$3:$E$84</definedName>
    <definedName name="municipios" localSheetId="0">#REF!</definedName>
    <definedName name="municipios" localSheetId="4">#REF!</definedName>
    <definedName name="municipios" localSheetId="5">#REF!</definedName>
    <definedName name="municipios" localSheetId="2">#REF!</definedName>
    <definedName name="municipios" localSheetId="1">#REF!</definedName>
    <definedName name="municipios">#REF!</definedName>
    <definedName name="NIALCASO" localSheetId="4">#REF!</definedName>
    <definedName name="NIALCASO" localSheetId="5">#REF!</definedName>
    <definedName name="NIALCASO" localSheetId="2">#REF!</definedName>
    <definedName name="NIALCASO" localSheetId="1">#REF!</definedName>
    <definedName name="NIALCASO">#REF!</definedName>
    <definedName name="NMNNM">#N/A</definedName>
    <definedName name="nombre" localSheetId="0">#REF!</definedName>
    <definedName name="nombre" localSheetId="4">#REF!</definedName>
    <definedName name="nombre" localSheetId="5">#REF!</definedName>
    <definedName name="nombre" localSheetId="2">#REF!</definedName>
    <definedName name="nombre" localSheetId="1">#REF!</definedName>
    <definedName name="nombre">#REF!</definedName>
    <definedName name="NUEVAESTRUCTURACRI" localSheetId="4">#REF!</definedName>
    <definedName name="NUEVAESTRUCTURACRI" localSheetId="5">#REF!</definedName>
    <definedName name="NUEVAESTRUCTURACRI" localSheetId="2">#REF!</definedName>
    <definedName name="NUEVAESTRUCTURACRI" localSheetId="1">#REF!</definedName>
    <definedName name="NUEVAESTRUCTURACRI">#REF!</definedName>
    <definedName name="NUEVAESTRUCTURACRI2" localSheetId="4">#REF!</definedName>
    <definedName name="NUEVAESTRUCTURACRI2" localSheetId="5">#REF!</definedName>
    <definedName name="NUEVAESTRUCTURACRI2" localSheetId="2">#REF!</definedName>
    <definedName name="NUEVAESTRUCTURACRI2" localSheetId="1">#REF!</definedName>
    <definedName name="NUEVAESTRUCTURACRI2">#REF!</definedName>
    <definedName name="ooooooooooooooooo" localSheetId="4">#REF!</definedName>
    <definedName name="ooooooooooooooooo" localSheetId="5">#REF!</definedName>
    <definedName name="ooooooooooooooooo" localSheetId="2">#REF!</definedName>
    <definedName name="ooooooooooooooooo" localSheetId="1">#REF!</definedName>
    <definedName name="ooooooooooooooooo">#REF!</definedName>
    <definedName name="PPTO" localSheetId="4">#REF!</definedName>
    <definedName name="PPTO" localSheetId="5">#REF!</definedName>
    <definedName name="PPTO" localSheetId="2">#REF!</definedName>
    <definedName name="PPTO" localSheetId="1">#REF!</definedName>
    <definedName name="PPTO">#REF!</definedName>
    <definedName name="procuraduria" localSheetId="4">#REF!</definedName>
    <definedName name="procuraduria" localSheetId="5">#REF!</definedName>
    <definedName name="procuraduria" localSheetId="2">#REF!</definedName>
    <definedName name="procuraduria" localSheetId="1">#REF!</definedName>
    <definedName name="procuraduria">#REF!</definedName>
    <definedName name="proy" localSheetId="4">#REF!</definedName>
    <definedName name="proy" localSheetId="5">#REF!</definedName>
    <definedName name="proy" localSheetId="2">#REF!</definedName>
    <definedName name="proy" localSheetId="1">#REF!</definedName>
    <definedName name="proy">#REF!</definedName>
    <definedName name="RAMO" localSheetId="4">#REF!</definedName>
    <definedName name="RAMO" localSheetId="5">#REF!</definedName>
    <definedName name="RAMO" localSheetId="2">#REF!</definedName>
    <definedName name="RAMO" localSheetId="1">#REF!</definedName>
    <definedName name="RAMO">#REF!</definedName>
    <definedName name="rosamaria" localSheetId="4">#REF!</definedName>
    <definedName name="rosamaria" localSheetId="5">#REF!</definedName>
    <definedName name="rosamaria" localSheetId="2">#REF!</definedName>
    <definedName name="rosamaria" localSheetId="1">#REF!</definedName>
    <definedName name="rosamaria">#REF!</definedName>
    <definedName name="SOP" localSheetId="4">#REF!</definedName>
    <definedName name="SOP" localSheetId="5">#REF!</definedName>
    <definedName name="SOP" localSheetId="2">#REF!</definedName>
    <definedName name="SOP" localSheetId="1">#REF!</definedName>
    <definedName name="SOP">#REF!</definedName>
    <definedName name="ss" localSheetId="4">#REF!</definedName>
    <definedName name="ss" localSheetId="5">#REF!</definedName>
    <definedName name="ss" localSheetId="2">#REF!</definedName>
    <definedName name="ss" localSheetId="1">#REF!</definedName>
    <definedName name="ss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_xlnm.Print_Titles" localSheetId="6">'PROY.DE INVERSIÓN 2024'!$3:$6</definedName>
    <definedName name="W" localSheetId="0">#REF!</definedName>
    <definedName name="W" localSheetId="4">#REF!</definedName>
    <definedName name="W" localSheetId="5">#REF!</definedName>
    <definedName name="W" localSheetId="2">#REF!</definedName>
    <definedName name="W" localSheetId="1">#REF!</definedName>
    <definedName name="W">#REF!</definedName>
    <definedName name="we" localSheetId="4">#REF!</definedName>
    <definedName name="we" localSheetId="5">#REF!</definedName>
    <definedName name="we" localSheetId="2">#REF!</definedName>
    <definedName name="we" localSheetId="1">#REF!</definedName>
    <definedName name="we">#REF!</definedName>
    <definedName name="WQQ" localSheetId="4">#REF!</definedName>
    <definedName name="WQQ" localSheetId="5">#REF!</definedName>
    <definedName name="WQQ" localSheetId="2">#REF!</definedName>
    <definedName name="WQQ" localSheetId="1">#REF!</definedName>
    <definedName name="WQQ">#REF!</definedName>
    <definedName name="www" localSheetId="4">#REF!</definedName>
    <definedName name="www" localSheetId="5">#REF!</definedName>
    <definedName name="www" localSheetId="2">#REF!</definedName>
    <definedName name="www" localSheetId="1">#REF!</definedName>
    <definedName name="www">#REF!</definedName>
    <definedName name="xxxx" localSheetId="4">#REF!</definedName>
    <definedName name="xxxx" localSheetId="5">#REF!</definedName>
    <definedName name="xxxx" localSheetId="2">#REF!</definedName>
    <definedName name="xxxx" localSheetId="1">#REF!</definedName>
    <definedName name="xxxx">#REF!</definedName>
    <definedName name="XXXXXXXXXXXXX" localSheetId="4">#REF!</definedName>
    <definedName name="XXXXXXXXXXXXX" localSheetId="5">#REF!</definedName>
    <definedName name="XXXXXXXXXXXXX" localSheetId="2">#REF!</definedName>
    <definedName name="XXXXXXXXXXXXX" localSheetId="1">#REF!</definedName>
    <definedName name="XXXXXXXXXXXXX">#REF!</definedName>
    <definedName name="ya" localSheetId="4">#REF!</definedName>
    <definedName name="ya" localSheetId="5">#REF!</definedName>
    <definedName name="ya" localSheetId="2">#REF!</definedName>
    <definedName name="ya" localSheetId="1">#REF!</definedName>
    <definedName name="ya">#REF!</definedName>
    <definedName name="YAAA" localSheetId="4">#REF!</definedName>
    <definedName name="YAAA" localSheetId="5">#REF!</definedName>
    <definedName name="YAAA" localSheetId="2">#REF!</definedName>
    <definedName name="YAAA" localSheetId="1">#REF!</definedName>
    <definedName name="YAA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6" i="17" l="1"/>
  <c r="AG166" i="17"/>
  <c r="AI165" i="17"/>
  <c r="AI164" i="17"/>
  <c r="AI163" i="17"/>
  <c r="AI162" i="17"/>
  <c r="AI161" i="17"/>
  <c r="AI160" i="17"/>
  <c r="AI159" i="17"/>
  <c r="AN166" i="17"/>
  <c r="AM166" i="17"/>
  <c r="AO165" i="17"/>
  <c r="AO164" i="17"/>
  <c r="AO163" i="17"/>
  <c r="AO162" i="17"/>
  <c r="AO161" i="17"/>
  <c r="AO160" i="17"/>
  <c r="AO159" i="17"/>
  <c r="AT166" i="17"/>
  <c r="AU166" i="17"/>
  <c r="AS166" i="17"/>
  <c r="AU160" i="17"/>
  <c r="AU161" i="17"/>
  <c r="AU162" i="17"/>
  <c r="AU163" i="17"/>
  <c r="AU164" i="17"/>
  <c r="AU165" i="17"/>
  <c r="AU159" i="17"/>
  <c r="C25" i="14"/>
  <c r="E21" i="14"/>
  <c r="E24" i="14"/>
  <c r="C15" i="14"/>
  <c r="G43" i="8"/>
  <c r="AD169" i="16"/>
  <c r="AO9" i="17"/>
  <c r="W144" i="16"/>
  <c r="W26" i="17"/>
  <c r="AI166" i="17" l="1"/>
  <c r="AO166" i="17"/>
  <c r="AO10" i="17"/>
  <c r="Q51" i="17" l="1"/>
  <c r="K51" i="17" l="1"/>
  <c r="AI149" i="17" l="1"/>
  <c r="E141" i="16"/>
  <c r="W152" i="17"/>
  <c r="C178" i="16"/>
  <c r="F12" i="19" l="1"/>
  <c r="F21" i="19"/>
  <c r="E14" i="19"/>
  <c r="E12" i="19"/>
  <c r="D12" i="19"/>
  <c r="B14" i="19"/>
  <c r="B12" i="19"/>
  <c r="G15" i="19"/>
  <c r="G25" i="19"/>
  <c r="G28" i="19"/>
  <c r="G42" i="19"/>
  <c r="H45" i="19"/>
  <c r="H43" i="19"/>
  <c r="F42" i="19"/>
  <c r="E42" i="19"/>
  <c r="D42" i="19"/>
  <c r="C42" i="19"/>
  <c r="B42" i="19"/>
  <c r="H27" i="19"/>
  <c r="H26" i="19"/>
  <c r="F25" i="19"/>
  <c r="E25" i="19"/>
  <c r="E28" i="19" s="1"/>
  <c r="D25" i="19"/>
  <c r="D28" i="19" s="1"/>
  <c r="C25" i="19"/>
  <c r="B25" i="19"/>
  <c r="H23" i="19"/>
  <c r="C28" i="19"/>
  <c r="C15" i="19"/>
  <c r="I194" i="6"/>
  <c r="H194" i="6"/>
  <c r="I11" i="6"/>
  <c r="H11" i="6"/>
  <c r="G8" i="19" l="1"/>
  <c r="H21" i="19"/>
  <c r="H12" i="19"/>
  <c r="H42" i="19"/>
  <c r="B28" i="19"/>
  <c r="H25" i="19"/>
  <c r="C8" i="19"/>
  <c r="F20" i="18"/>
  <c r="F19" i="18"/>
  <c r="F17" i="18"/>
  <c r="E24" i="18"/>
  <c r="F24" i="18" s="1"/>
  <c r="E25" i="18"/>
  <c r="E26" i="18"/>
  <c r="C27" i="18" l="1"/>
  <c r="E23" i="18"/>
  <c r="F23" i="18" l="1"/>
  <c r="E27" i="18"/>
  <c r="D27" i="18"/>
  <c r="E17" i="18"/>
  <c r="F27" i="18" l="1"/>
  <c r="E6" i="18"/>
  <c r="F6" i="18"/>
  <c r="G6" i="18"/>
  <c r="D8" i="18"/>
  <c r="D9" i="18"/>
  <c r="D10" i="18"/>
  <c r="D11" i="18"/>
  <c r="D12" i="18"/>
  <c r="D7" i="18"/>
  <c r="D6" i="18" l="1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02" i="6"/>
  <c r="E171" i="16" l="1"/>
  <c r="C171" i="16"/>
  <c r="I171" i="16"/>
  <c r="O171" i="16"/>
  <c r="W171" i="16"/>
  <c r="U169" i="16"/>
  <c r="AA166" i="16"/>
  <c r="AA167" i="16"/>
  <c r="AA169" i="16"/>
  <c r="AA170" i="16"/>
  <c r="AG170" i="16"/>
  <c r="G26" i="8" l="1"/>
  <c r="F26" i="8"/>
  <c r="F24" i="8"/>
  <c r="D57" i="9"/>
  <c r="D56" i="9"/>
  <c r="E153" i="17" l="1"/>
  <c r="E152" i="17"/>
  <c r="E151" i="17"/>
  <c r="E150" i="17"/>
  <c r="E149" i="17"/>
  <c r="C154" i="9" s="1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W110" i="17"/>
  <c r="E110" i="17"/>
  <c r="E109" i="17"/>
  <c r="E108" i="17"/>
  <c r="E107" i="17"/>
  <c r="E106" i="17"/>
  <c r="E105" i="17"/>
  <c r="E104" i="17"/>
  <c r="E103" i="17"/>
  <c r="E102" i="17"/>
  <c r="E101" i="17"/>
  <c r="E100" i="17"/>
  <c r="W99" i="17"/>
  <c r="E99" i="17"/>
  <c r="E98" i="17"/>
  <c r="E97" i="17"/>
  <c r="E96" i="17"/>
  <c r="E95" i="17"/>
  <c r="E94" i="17"/>
  <c r="E93" i="17"/>
  <c r="BA92" i="17"/>
  <c r="BA154" i="17" s="1"/>
  <c r="AU92" i="17"/>
  <c r="AO92" i="17"/>
  <c r="AI92" i="17"/>
  <c r="AC92" i="17"/>
  <c r="AC154" i="17" s="1"/>
  <c r="W92" i="17"/>
  <c r="Q92" i="17"/>
  <c r="K92" i="17"/>
  <c r="E91" i="17"/>
  <c r="E90" i="17"/>
  <c r="E89" i="17"/>
  <c r="E88" i="17"/>
  <c r="E87" i="17"/>
  <c r="E86" i="17"/>
  <c r="E85" i="17"/>
  <c r="E84" i="17"/>
  <c r="E83" i="17"/>
  <c r="E82" i="17"/>
  <c r="E81" i="17"/>
  <c r="W80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BA55" i="17"/>
  <c r="AU55" i="17"/>
  <c r="AO55" i="17"/>
  <c r="AI55" i="17"/>
  <c r="AC55" i="17"/>
  <c r="W55" i="17"/>
  <c r="Q55" i="17"/>
  <c r="K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BA9" i="17"/>
  <c r="AU9" i="17"/>
  <c r="AI9" i="17"/>
  <c r="AC9" i="17"/>
  <c r="W9" i="17"/>
  <c r="Q9" i="17"/>
  <c r="K9" i="17"/>
  <c r="P173" i="16"/>
  <c r="C10" i="8" s="1"/>
  <c r="Q170" i="16"/>
  <c r="C15" i="8" s="1"/>
  <c r="K170" i="16"/>
  <c r="AI169" i="16"/>
  <c r="AG169" i="16"/>
  <c r="U170" i="16"/>
  <c r="O169" i="16"/>
  <c r="I169" i="16"/>
  <c r="D169" i="16"/>
  <c r="AG168" i="16"/>
  <c r="AG167" i="16"/>
  <c r="I167" i="16"/>
  <c r="AG166" i="16"/>
  <c r="V166" i="16"/>
  <c r="J173" i="16"/>
  <c r="B10" i="8" s="1"/>
  <c r="V161" i="16"/>
  <c r="E160" i="16"/>
  <c r="D160" i="16"/>
  <c r="C160" i="16"/>
  <c r="E159" i="16"/>
  <c r="D159" i="16"/>
  <c r="C159" i="16"/>
  <c r="E158" i="16"/>
  <c r="D158" i="16"/>
  <c r="C158" i="16"/>
  <c r="E157" i="16"/>
  <c r="D157" i="16"/>
  <c r="C157" i="16"/>
  <c r="E156" i="16"/>
  <c r="D156" i="16"/>
  <c r="C156" i="16"/>
  <c r="E155" i="16"/>
  <c r="D155" i="16"/>
  <c r="C155" i="16"/>
  <c r="E154" i="16"/>
  <c r="D154" i="16"/>
  <c r="C154" i="16"/>
  <c r="E153" i="16"/>
  <c r="D153" i="16"/>
  <c r="C153" i="16"/>
  <c r="E152" i="16"/>
  <c r="D152" i="16"/>
  <c r="C152" i="16"/>
  <c r="E151" i="16"/>
  <c r="D151" i="16"/>
  <c r="C151" i="16"/>
  <c r="E150" i="16"/>
  <c r="D150" i="16"/>
  <c r="C150" i="16"/>
  <c r="E149" i="16"/>
  <c r="D149" i="16"/>
  <c r="C149" i="16"/>
  <c r="E148" i="16"/>
  <c r="D148" i="16"/>
  <c r="D146" i="16" s="1"/>
  <c r="C148" i="16"/>
  <c r="E147" i="16"/>
  <c r="D147" i="16"/>
  <c r="C147" i="16"/>
  <c r="C146" i="16" s="1"/>
  <c r="AI146" i="16"/>
  <c r="AH171" i="16" s="1"/>
  <c r="AH146" i="16"/>
  <c r="AG146" i="16"/>
  <c r="AC146" i="16"/>
  <c r="AA171" i="16" s="1"/>
  <c r="AB146" i="16"/>
  <c r="AA146" i="16"/>
  <c r="W146" i="16"/>
  <c r="V170" i="16" s="1"/>
  <c r="V146" i="16"/>
  <c r="U146" i="16"/>
  <c r="Q146" i="16"/>
  <c r="O172" i="16" s="1"/>
  <c r="C33" i="8" s="1"/>
  <c r="C43" i="8" s="1"/>
  <c r="P146" i="16"/>
  <c r="O146" i="16"/>
  <c r="O161" i="16" s="1"/>
  <c r="K146" i="16"/>
  <c r="I172" i="16" s="1"/>
  <c r="B33" i="8" s="1"/>
  <c r="J146" i="16"/>
  <c r="I146" i="16"/>
  <c r="E144" i="16"/>
  <c r="D144" i="16"/>
  <c r="C144" i="16"/>
  <c r="E143" i="16"/>
  <c r="D143" i="16"/>
  <c r="C143" i="16"/>
  <c r="E142" i="16"/>
  <c r="D142" i="16"/>
  <c r="C142" i="16"/>
  <c r="D141" i="16"/>
  <c r="C141" i="16"/>
  <c r="E140" i="16"/>
  <c r="D140" i="16"/>
  <c r="C140" i="16"/>
  <c r="E139" i="16"/>
  <c r="D139" i="16"/>
  <c r="C139" i="16"/>
  <c r="E138" i="16"/>
  <c r="D138" i="16"/>
  <c r="C138" i="16"/>
  <c r="E137" i="16"/>
  <c r="D137" i="16"/>
  <c r="C137" i="16"/>
  <c r="E136" i="16"/>
  <c r="D136" i="16"/>
  <c r="C136" i="16"/>
  <c r="E135" i="16"/>
  <c r="D135" i="16"/>
  <c r="C135" i="16"/>
  <c r="E134" i="16"/>
  <c r="D134" i="16"/>
  <c r="C134" i="16"/>
  <c r="E133" i="16"/>
  <c r="D133" i="16"/>
  <c r="C133" i="16"/>
  <c r="E132" i="16"/>
  <c r="D132" i="16"/>
  <c r="C132" i="16"/>
  <c r="E131" i="16"/>
  <c r="D131" i="16"/>
  <c r="C131" i="16"/>
  <c r="E130" i="16"/>
  <c r="D130" i="16"/>
  <c r="C130" i="16"/>
  <c r="E129" i="16"/>
  <c r="D129" i="16"/>
  <c r="C129" i="16"/>
  <c r="E128" i="16"/>
  <c r="D128" i="16"/>
  <c r="C128" i="16"/>
  <c r="E127" i="16"/>
  <c r="D127" i="16"/>
  <c r="C127" i="16"/>
  <c r="E126" i="16"/>
  <c r="D126" i="16"/>
  <c r="C126" i="16"/>
  <c r="E125" i="16"/>
  <c r="D125" i="16"/>
  <c r="C125" i="16"/>
  <c r="E124" i="16"/>
  <c r="D124" i="16"/>
  <c r="C124" i="16"/>
  <c r="E123" i="16"/>
  <c r="D123" i="16"/>
  <c r="C123" i="16"/>
  <c r="E122" i="16"/>
  <c r="D122" i="16"/>
  <c r="C122" i="16"/>
  <c r="E121" i="16"/>
  <c r="D121" i="16"/>
  <c r="C121" i="16"/>
  <c r="E120" i="16"/>
  <c r="D120" i="16"/>
  <c r="C120" i="16"/>
  <c r="E119" i="16"/>
  <c r="D119" i="16"/>
  <c r="C119" i="16"/>
  <c r="E118" i="16"/>
  <c r="D118" i="16"/>
  <c r="C118" i="16"/>
  <c r="E117" i="16"/>
  <c r="D117" i="16"/>
  <c r="C117" i="16"/>
  <c r="E116" i="16"/>
  <c r="D116" i="16"/>
  <c r="C116" i="16"/>
  <c r="E115" i="16"/>
  <c r="D115" i="16"/>
  <c r="C115" i="16"/>
  <c r="E114" i="16"/>
  <c r="D114" i="16"/>
  <c r="C114" i="16"/>
  <c r="E113" i="16"/>
  <c r="D113" i="16"/>
  <c r="C113" i="16"/>
  <c r="E112" i="16"/>
  <c r="D112" i="16"/>
  <c r="C112" i="16"/>
  <c r="E111" i="16"/>
  <c r="D111" i="16"/>
  <c r="C111" i="16"/>
  <c r="E110" i="16"/>
  <c r="D110" i="16"/>
  <c r="C110" i="16"/>
  <c r="E109" i="16"/>
  <c r="D109" i="16"/>
  <c r="C109" i="16"/>
  <c r="E108" i="16"/>
  <c r="D108" i="16"/>
  <c r="C108" i="16"/>
  <c r="E107" i="16"/>
  <c r="D107" i="16"/>
  <c r="C107" i="16"/>
  <c r="E106" i="16"/>
  <c r="D106" i="16"/>
  <c r="C106" i="16"/>
  <c r="E105" i="16"/>
  <c r="D105" i="16"/>
  <c r="C105" i="16"/>
  <c r="E104" i="16"/>
  <c r="D104" i="16"/>
  <c r="C104" i="16"/>
  <c r="E103" i="16"/>
  <c r="D103" i="16"/>
  <c r="C103" i="16"/>
  <c r="E102" i="16"/>
  <c r="D102" i="16"/>
  <c r="C102" i="16"/>
  <c r="E101" i="16"/>
  <c r="D101" i="16"/>
  <c r="C101" i="16"/>
  <c r="E100" i="16"/>
  <c r="D100" i="16"/>
  <c r="C100" i="16"/>
  <c r="E99" i="16"/>
  <c r="D99" i="16"/>
  <c r="C99" i="16"/>
  <c r="E98" i="16"/>
  <c r="D98" i="16"/>
  <c r="C98" i="16"/>
  <c r="E97" i="16"/>
  <c r="D97" i="16"/>
  <c r="C97" i="16"/>
  <c r="E96" i="16"/>
  <c r="D96" i="16"/>
  <c r="C96" i="16"/>
  <c r="E95" i="16"/>
  <c r="D95" i="16"/>
  <c r="C95" i="16"/>
  <c r="E94" i="16"/>
  <c r="D94" i="16"/>
  <c r="C94" i="16"/>
  <c r="E93" i="16"/>
  <c r="D93" i="16"/>
  <c r="C93" i="16"/>
  <c r="E92" i="16"/>
  <c r="D92" i="16"/>
  <c r="C92" i="16"/>
  <c r="E91" i="16"/>
  <c r="D91" i="16"/>
  <c r="C91" i="16"/>
  <c r="E90" i="16"/>
  <c r="D90" i="16"/>
  <c r="C90" i="16"/>
  <c r="E89" i="16"/>
  <c r="D89" i="16"/>
  <c r="C89" i="16"/>
  <c r="E88" i="16"/>
  <c r="D88" i="16"/>
  <c r="D84" i="16" s="1"/>
  <c r="C88" i="16"/>
  <c r="E87" i="16"/>
  <c r="D87" i="16"/>
  <c r="C87" i="16"/>
  <c r="E86" i="16"/>
  <c r="D86" i="16"/>
  <c r="C86" i="16"/>
  <c r="E85" i="16"/>
  <c r="D85" i="16"/>
  <c r="C85" i="16"/>
  <c r="AI84" i="16"/>
  <c r="AI161" i="16" s="1"/>
  <c r="AH84" i="16"/>
  <c r="AH161" i="16" s="1"/>
  <c r="AG84" i="16"/>
  <c r="AG161" i="16" s="1"/>
  <c r="AC84" i="16"/>
  <c r="AC168" i="16" s="1"/>
  <c r="AA168" i="16" s="1"/>
  <c r="E28" i="8" s="1"/>
  <c r="AB84" i="16"/>
  <c r="AB161" i="16" s="1"/>
  <c r="AA84" i="16"/>
  <c r="AA161" i="16" s="1"/>
  <c r="W84" i="16"/>
  <c r="V84" i="16"/>
  <c r="U84" i="16"/>
  <c r="U161" i="16" s="1"/>
  <c r="Q84" i="16"/>
  <c r="Q168" i="16" s="1"/>
  <c r="P84" i="16"/>
  <c r="P161" i="16" s="1"/>
  <c r="O84" i="16"/>
  <c r="K84" i="16"/>
  <c r="J84" i="16"/>
  <c r="J161" i="16" s="1"/>
  <c r="I84" i="16"/>
  <c r="I161" i="16" s="1"/>
  <c r="C84" i="16"/>
  <c r="E82" i="16"/>
  <c r="D82" i="16"/>
  <c r="C82" i="16"/>
  <c r="E81" i="16"/>
  <c r="D81" i="16"/>
  <c r="C81" i="16"/>
  <c r="E80" i="16"/>
  <c r="D80" i="16"/>
  <c r="C80" i="16"/>
  <c r="E79" i="16"/>
  <c r="D79" i="16"/>
  <c r="C79" i="16"/>
  <c r="E78" i="16"/>
  <c r="D78" i="16"/>
  <c r="C78" i="16"/>
  <c r="E77" i="16"/>
  <c r="D77" i="16"/>
  <c r="C77" i="16"/>
  <c r="E76" i="16"/>
  <c r="D76" i="16"/>
  <c r="C76" i="16"/>
  <c r="E75" i="16"/>
  <c r="D75" i="16"/>
  <c r="C75" i="16"/>
  <c r="E74" i="16"/>
  <c r="D74" i="16"/>
  <c r="C74" i="16"/>
  <c r="E73" i="16"/>
  <c r="D73" i="16"/>
  <c r="C73" i="16"/>
  <c r="E72" i="16"/>
  <c r="D72" i="16"/>
  <c r="C72" i="16"/>
  <c r="E71" i="16"/>
  <c r="D71" i="16"/>
  <c r="C71" i="16"/>
  <c r="E70" i="16"/>
  <c r="D70" i="16"/>
  <c r="C70" i="16"/>
  <c r="E69" i="16"/>
  <c r="D69" i="16"/>
  <c r="C69" i="16"/>
  <c r="E68" i="16"/>
  <c r="D68" i="16"/>
  <c r="C68" i="16"/>
  <c r="E67" i="16"/>
  <c r="D67" i="16"/>
  <c r="C67" i="16"/>
  <c r="E66" i="16"/>
  <c r="D66" i="16"/>
  <c r="C66" i="16"/>
  <c r="E65" i="16"/>
  <c r="D65" i="16"/>
  <c r="C65" i="16"/>
  <c r="E64" i="16"/>
  <c r="D64" i="16"/>
  <c r="C64" i="16"/>
  <c r="E63" i="16"/>
  <c r="D63" i="16"/>
  <c r="C63" i="16"/>
  <c r="E62" i="16"/>
  <c r="D62" i="16"/>
  <c r="C62" i="16"/>
  <c r="E61" i="16"/>
  <c r="D61" i="16"/>
  <c r="C61" i="16"/>
  <c r="E60" i="16"/>
  <c r="D60" i="16"/>
  <c r="C60" i="16"/>
  <c r="E59" i="16"/>
  <c r="D59" i="16"/>
  <c r="C59" i="16"/>
  <c r="E58" i="16"/>
  <c r="D58" i="16"/>
  <c r="C58" i="16"/>
  <c r="E57" i="16"/>
  <c r="D57" i="16"/>
  <c r="C57" i="16"/>
  <c r="E56" i="16"/>
  <c r="D56" i="16"/>
  <c r="C56" i="16"/>
  <c r="E55" i="16"/>
  <c r="D55" i="16"/>
  <c r="C55" i="16"/>
  <c r="E54" i="16"/>
  <c r="D54" i="16"/>
  <c r="C54" i="16"/>
  <c r="E53" i="16"/>
  <c r="D53" i="16"/>
  <c r="C53" i="16"/>
  <c r="E52" i="16"/>
  <c r="D52" i="16"/>
  <c r="C52" i="16"/>
  <c r="E51" i="16"/>
  <c r="D51" i="16"/>
  <c r="C51" i="16"/>
  <c r="C47" i="16" s="1"/>
  <c r="E50" i="16"/>
  <c r="D50" i="16"/>
  <c r="C50" i="16"/>
  <c r="E49" i="16"/>
  <c r="E47" i="16" s="1"/>
  <c r="D49" i="16"/>
  <c r="C49" i="16"/>
  <c r="E48" i="16"/>
  <c r="D48" i="16"/>
  <c r="D47" i="16" s="1"/>
  <c r="C48" i="16"/>
  <c r="AI47" i="16"/>
  <c r="AH47" i="16"/>
  <c r="AG47" i="16"/>
  <c r="AC47" i="16"/>
  <c r="AB47" i="16"/>
  <c r="AA47" i="16"/>
  <c r="W47" i="16"/>
  <c r="U167" i="16" s="1"/>
  <c r="D26" i="8" s="1"/>
  <c r="V47" i="16"/>
  <c r="U47" i="16"/>
  <c r="Q47" i="16"/>
  <c r="O167" i="16" s="1"/>
  <c r="P47" i="16"/>
  <c r="O47" i="16"/>
  <c r="K47" i="16"/>
  <c r="J47" i="16"/>
  <c r="I47" i="16"/>
  <c r="E45" i="16"/>
  <c r="D45" i="16"/>
  <c r="C45" i="16"/>
  <c r="E44" i="16"/>
  <c r="D44" i="16"/>
  <c r="C44" i="16"/>
  <c r="E43" i="16"/>
  <c r="D43" i="16"/>
  <c r="C43" i="16"/>
  <c r="E42" i="16"/>
  <c r="D42" i="16"/>
  <c r="C42" i="16"/>
  <c r="E41" i="16"/>
  <c r="D41" i="16"/>
  <c r="C41" i="16"/>
  <c r="E40" i="16"/>
  <c r="D40" i="16"/>
  <c r="C40" i="16"/>
  <c r="E39" i="16"/>
  <c r="D39" i="16"/>
  <c r="C39" i="16"/>
  <c r="E38" i="16"/>
  <c r="D38" i="16"/>
  <c r="C38" i="16"/>
  <c r="E37" i="16"/>
  <c r="D37" i="16"/>
  <c r="C37" i="16"/>
  <c r="E36" i="16"/>
  <c r="D36" i="16"/>
  <c r="C36" i="16"/>
  <c r="E35" i="16"/>
  <c r="D35" i="16"/>
  <c r="C35" i="16"/>
  <c r="E34" i="16"/>
  <c r="D34" i="16"/>
  <c r="C34" i="16"/>
  <c r="E33" i="16"/>
  <c r="D33" i="16"/>
  <c r="C33" i="16"/>
  <c r="E32" i="16"/>
  <c r="D32" i="16"/>
  <c r="C32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E19" i="16"/>
  <c r="D19" i="16"/>
  <c r="C19" i="16"/>
  <c r="E18" i="16"/>
  <c r="D18" i="16"/>
  <c r="C18" i="16"/>
  <c r="E17" i="16"/>
  <c r="E13" i="16" s="1"/>
  <c r="D17" i="16"/>
  <c r="C17" i="16"/>
  <c r="E16" i="16"/>
  <c r="D16" i="16"/>
  <c r="C16" i="16"/>
  <c r="E15" i="16"/>
  <c r="D15" i="16"/>
  <c r="C15" i="16"/>
  <c r="C13" i="16" s="1"/>
  <c r="E14" i="16"/>
  <c r="D14" i="16"/>
  <c r="C14" i="16"/>
  <c r="AI13" i="16"/>
  <c r="AH13" i="16"/>
  <c r="AG13" i="16"/>
  <c r="AC13" i="16"/>
  <c r="AB13" i="16"/>
  <c r="AA13" i="16"/>
  <c r="W13" i="16"/>
  <c r="U166" i="16" s="1"/>
  <c r="V13" i="16"/>
  <c r="U13" i="16"/>
  <c r="Q13" i="16"/>
  <c r="O166" i="16" s="1"/>
  <c r="P13" i="16"/>
  <c r="O13" i="16"/>
  <c r="K13" i="16"/>
  <c r="I166" i="16" s="1"/>
  <c r="J13" i="16"/>
  <c r="I13" i="16"/>
  <c r="D13" i="16"/>
  <c r="E170" i="16" l="1"/>
  <c r="C170" i="16" s="1"/>
  <c r="B15" i="8"/>
  <c r="W154" i="17"/>
  <c r="D10" i="19"/>
  <c r="AU154" i="17"/>
  <c r="F10" i="19"/>
  <c r="E10" i="19"/>
  <c r="E15" i="19" s="1"/>
  <c r="E8" i="19" s="1"/>
  <c r="AO154" i="17"/>
  <c r="K154" i="17"/>
  <c r="Q154" i="17"/>
  <c r="B10" i="19"/>
  <c r="E9" i="17"/>
  <c r="E92" i="17"/>
  <c r="AI154" i="17"/>
  <c r="V168" i="16"/>
  <c r="U168" i="16" s="1"/>
  <c r="D28" i="8" s="1"/>
  <c r="E84" i="16"/>
  <c r="F14" i="19" s="1"/>
  <c r="Q172" i="16"/>
  <c r="E172" i="16" s="1"/>
  <c r="E23" i="14" s="1"/>
  <c r="E146" i="16"/>
  <c r="F19" i="19" s="1"/>
  <c r="H19" i="19" s="1"/>
  <c r="F28" i="8"/>
  <c r="F13" i="8"/>
  <c r="AI172" i="16"/>
  <c r="AC161" i="16"/>
  <c r="O168" i="16"/>
  <c r="O173" i="16" s="1"/>
  <c r="Q169" i="16"/>
  <c r="C28" i="8" s="1"/>
  <c r="C13" i="8"/>
  <c r="K161" i="16"/>
  <c r="K168" i="16"/>
  <c r="I168" i="16"/>
  <c r="I173" i="16" s="1"/>
  <c r="K169" i="16"/>
  <c r="B13" i="8"/>
  <c r="D14" i="19"/>
  <c r="AB172" i="16"/>
  <c r="E10" i="8" s="1"/>
  <c r="D172" i="16"/>
  <c r="K167" i="16"/>
  <c r="B26" i="8"/>
  <c r="Q167" i="16"/>
  <c r="C26" i="8"/>
  <c r="U171" i="16"/>
  <c r="D24" i="8"/>
  <c r="C24" i="8"/>
  <c r="B24" i="8"/>
  <c r="D23" i="14"/>
  <c r="E55" i="17"/>
  <c r="D161" i="16"/>
  <c r="C161" i="16"/>
  <c r="AH172" i="16"/>
  <c r="F10" i="8" s="1"/>
  <c r="AG171" i="16"/>
  <c r="W161" i="16"/>
  <c r="D166" i="16"/>
  <c r="V167" i="16"/>
  <c r="D167" i="16" s="1"/>
  <c r="D20" i="14" s="1"/>
  <c r="Q161" i="16"/>
  <c r="F92" i="17" l="1"/>
  <c r="F15" i="19"/>
  <c r="G24" i="8"/>
  <c r="D6" i="9"/>
  <c r="B15" i="19"/>
  <c r="B8" i="19" s="1"/>
  <c r="H10" i="19"/>
  <c r="I30" i="8"/>
  <c r="E154" i="17"/>
  <c r="G14" i="8" s="1"/>
  <c r="D168" i="16"/>
  <c r="D21" i="14" s="1"/>
  <c r="D96" i="9"/>
  <c r="F28" i="19"/>
  <c r="H28" i="19" s="1"/>
  <c r="E161" i="16"/>
  <c r="C172" i="16"/>
  <c r="B28" i="8"/>
  <c r="H14" i="19"/>
  <c r="D15" i="19"/>
  <c r="D8" i="19" s="1"/>
  <c r="F33" i="8"/>
  <c r="AG172" i="16"/>
  <c r="Q173" i="16"/>
  <c r="C19" i="8"/>
  <c r="D19" i="14"/>
  <c r="B19" i="8"/>
  <c r="K173" i="16"/>
  <c r="E168" i="16"/>
  <c r="V171" i="16"/>
  <c r="D10" i="8" s="1"/>
  <c r="D173" i="16" l="1"/>
  <c r="D7" i="14" s="1"/>
  <c r="D18" i="14"/>
  <c r="D170" i="9"/>
  <c r="E10" i="14"/>
  <c r="H15" i="19"/>
  <c r="H8" i="19" s="1"/>
  <c r="F8" i="19"/>
  <c r="C168" i="16"/>
  <c r="H15" i="6" l="1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14" i="6"/>
  <c r="H172" i="6" l="1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71" i="6"/>
  <c r="C23" i="14" l="1"/>
  <c r="C22" i="14"/>
  <c r="C96" i="9" l="1"/>
  <c r="C159" i="9" l="1"/>
  <c r="H61" i="8"/>
  <c r="H59" i="8"/>
  <c r="G58" i="8"/>
  <c r="F58" i="8"/>
  <c r="E58" i="8"/>
  <c r="D58" i="8"/>
  <c r="C58" i="8"/>
  <c r="B58" i="8"/>
  <c r="H42" i="8"/>
  <c r="H41" i="8"/>
  <c r="G40" i="8"/>
  <c r="F40" i="8"/>
  <c r="E40" i="8"/>
  <c r="E43" i="8" s="1"/>
  <c r="D40" i="8"/>
  <c r="D43" i="8" s="1"/>
  <c r="C40" i="8"/>
  <c r="B40" i="8"/>
  <c r="H38" i="8"/>
  <c r="G29" i="8"/>
  <c r="H18" i="8"/>
  <c r="E26" i="14" l="1"/>
  <c r="C26" i="14" s="1"/>
  <c r="C13" i="14"/>
  <c r="H58" i="8"/>
  <c r="H40" i="8"/>
  <c r="C56" i="9"/>
  <c r="C6" i="9"/>
  <c r="B43" i="8"/>
  <c r="C170" i="9" l="1"/>
  <c r="H14" i="8"/>
  <c r="C10" i="14" s="1"/>
  <c r="H10" i="8"/>
  <c r="C7" i="14" l="1"/>
  <c r="D6" i="14"/>
  <c r="J192" i="6"/>
  <c r="H192" i="6"/>
  <c r="I192" i="6"/>
  <c r="H168" i="6"/>
  <c r="I168" i="6"/>
  <c r="J168" i="6"/>
  <c r="H99" i="6"/>
  <c r="J99" i="6"/>
  <c r="I99" i="6"/>
  <c r="J194" i="6" l="1"/>
  <c r="F8" i="14" s="1"/>
  <c r="G22" i="8" l="1"/>
  <c r="C16" i="14"/>
  <c r="F24" i="14"/>
  <c r="F18" i="14" s="1"/>
  <c r="F6" i="14"/>
  <c r="H15" i="8"/>
  <c r="C11" i="14" s="1"/>
  <c r="H35" i="8" l="1"/>
  <c r="G16" i="8"/>
  <c r="G12" i="8" s="1"/>
  <c r="G8" i="8" s="1"/>
  <c r="G45" i="8" s="1"/>
  <c r="F43" i="8"/>
  <c r="H43" i="8" s="1"/>
  <c r="H33" i="8"/>
  <c r="C24" i="14"/>
  <c r="D12" i="8"/>
  <c r="D8" i="8" s="1"/>
  <c r="C29" i="8"/>
  <c r="C22" i="8" s="1"/>
  <c r="F12" i="8"/>
  <c r="F8" i="8" s="1"/>
  <c r="F29" i="8"/>
  <c r="D29" i="8"/>
  <c r="D22" i="8" s="1"/>
  <c r="B29" i="8"/>
  <c r="B22" i="8" l="1"/>
  <c r="H16" i="8"/>
  <c r="F22" i="8"/>
  <c r="F45" i="8" s="1"/>
  <c r="D45" i="8"/>
  <c r="C12" i="8"/>
  <c r="C8" i="8" s="1"/>
  <c r="C45" i="8" s="1"/>
  <c r="H17" i="8"/>
  <c r="C12" i="14" s="1"/>
  <c r="B12" i="8"/>
  <c r="B8" i="8" s="1"/>
  <c r="B45" i="8" s="1"/>
  <c r="E13" i="8" l="1"/>
  <c r="H13" i="8" s="1"/>
  <c r="H28" i="8"/>
  <c r="E26" i="8"/>
  <c r="H26" i="8" s="1"/>
  <c r="E24" i="8"/>
  <c r="AC169" i="16"/>
  <c r="E169" i="16" s="1"/>
  <c r="AC167" i="16"/>
  <c r="E167" i="16" s="1"/>
  <c r="AA172" i="16"/>
  <c r="C169" i="16" l="1"/>
  <c r="E9" i="14" s="1"/>
  <c r="C21" i="14"/>
  <c r="E166" i="16"/>
  <c r="E173" i="16" s="1"/>
  <c r="E19" i="8"/>
  <c r="E29" i="8"/>
  <c r="E20" i="14"/>
  <c r="C20" i="14" s="1"/>
  <c r="C167" i="16"/>
  <c r="C9" i="14"/>
  <c r="H24" i="8"/>
  <c r="H29" i="8" s="1"/>
  <c r="H22" i="8" s="1"/>
  <c r="AC172" i="16"/>
  <c r="E22" i="8" l="1"/>
  <c r="I31" i="8"/>
  <c r="C166" i="16"/>
  <c r="E19" i="14"/>
  <c r="E18" i="14" s="1"/>
  <c r="E12" i="8"/>
  <c r="E8" i="8" s="1"/>
  <c r="E45" i="8" s="1"/>
  <c r="H19" i="8"/>
  <c r="H12" i="8" s="1"/>
  <c r="H8" i="8" s="1"/>
  <c r="E14" i="14"/>
  <c r="C173" i="16"/>
  <c r="C19" i="14" l="1"/>
  <c r="C18" i="14" s="1"/>
  <c r="H45" i="8"/>
  <c r="C14" i="14"/>
  <c r="C8" i="14" s="1"/>
  <c r="C6" i="14" s="1"/>
  <c r="E8" i="14"/>
  <c r="E6" i="14" s="1"/>
  <c r="E20" i="18"/>
  <c r="C21" i="18"/>
  <c r="C28" i="18" s="1"/>
  <c r="D21" i="18"/>
  <c r="E19" i="18"/>
  <c r="E21" i="18" s="1"/>
  <c r="D28" i="18" l="1"/>
  <c r="F21" i="18"/>
  <c r="E28" i="18"/>
  <c r="F28" i="18" s="1"/>
</calcChain>
</file>

<file path=xl/sharedStrings.xml><?xml version="1.0" encoding="utf-8"?>
<sst xmlns="http://schemas.openxmlformats.org/spreadsheetml/2006/main" count="4059" uniqueCount="793">
  <si>
    <t>COMISIÓN ESTATAL DEL AGUA</t>
  </si>
  <si>
    <t>VOCALÍA EJECUTIVA</t>
  </si>
  <si>
    <t>UNIDAD DE ASUNTOS JURÍDICOS</t>
  </si>
  <si>
    <t>DIRECCIÓN GENERAL DE ADMNISTRACIÓN Y FINANZAS</t>
  </si>
  <si>
    <t>ORGANO INTERNO DE CONTROL</t>
  </si>
  <si>
    <t>DIRECCION GENERAL DE INFRAESTRUCTURA HIDRÁULICA URBANA</t>
  </si>
  <si>
    <t>DIRECCIÓN GENERAL DE INFRAESTRUCTURA HIDROAGRICOLA</t>
  </si>
  <si>
    <t>DIRECCIÓN GENERAL DE DESARROLLO Y FORTALECIMIENTO INSTITUCIONAL</t>
  </si>
  <si>
    <t>DIRECCIÓN GENERAL DE COSTOS CONCURSOS Y CONTRATOS</t>
  </si>
  <si>
    <t>CVE. PARTIDA PRESUPUESTAL</t>
  </si>
  <si>
    <t>DESCRIPCION</t>
  </si>
  <si>
    <t>SERVICIOS PERSONALES</t>
  </si>
  <si>
    <t>11301</t>
  </si>
  <si>
    <t>SUELDOS</t>
  </si>
  <si>
    <t>11303</t>
  </si>
  <si>
    <t>REMUNERACIONES DIVERSAS</t>
  </si>
  <si>
    <t>11304</t>
  </si>
  <si>
    <t>REMUNERACIONES POR SUSTITUCION DE PERSONAL</t>
  </si>
  <si>
    <t>11306</t>
  </si>
  <si>
    <t>RIESGO LABORAL</t>
  </si>
  <si>
    <t>11307</t>
  </si>
  <si>
    <t>AYUDA PARA HABITACION</t>
  </si>
  <si>
    <t>11310</t>
  </si>
  <si>
    <t>AYUDA PARA ENERGIA ELECTRICA</t>
  </si>
  <si>
    <t>12101</t>
  </si>
  <si>
    <t>HONORARIOS</t>
  </si>
  <si>
    <t>13101</t>
  </si>
  <si>
    <t>PRIMAS POR AÑOS DE SERVICIOS EFECTIVOS PRESTADOS</t>
  </si>
  <si>
    <t>13201</t>
  </si>
  <si>
    <t>PRIMA DE VACACIONES Y DOMINICAL</t>
  </si>
  <si>
    <t>13202</t>
  </si>
  <si>
    <t>AGUINALDO O GRATIFICACION DE FIN DE AÑO</t>
  </si>
  <si>
    <t>13203</t>
  </si>
  <si>
    <t>COMPENSACION POR AJUSTE DE CALENDARIO</t>
  </si>
  <si>
    <t>13204</t>
  </si>
  <si>
    <t>COMPENSACION POR BONO NAVIDEÑO</t>
  </si>
  <si>
    <t>13301</t>
  </si>
  <si>
    <t>REMUNERACIONES POR HORAS EXTRAORDINARIAS</t>
  </si>
  <si>
    <t>13403</t>
  </si>
  <si>
    <t>ESTIMULOS AL PERSONAL DE CONFIANZA</t>
  </si>
  <si>
    <t>14101</t>
  </si>
  <si>
    <t>APORTACIONES AL ISSSTE</t>
  </si>
  <si>
    <t>14106</t>
  </si>
  <si>
    <t>OTRAS PRESTACIONES DE SEGURIDAD SOCIAL</t>
  </si>
  <si>
    <t>14109</t>
  </si>
  <si>
    <t>APORTACIONES POR SERVICIO MEDICO ISSSTESON</t>
  </si>
  <si>
    <t>14303</t>
  </si>
  <si>
    <t>PAGAS DE DEFUNCION, PENSIONES Y JUBILACIONES</t>
  </si>
  <si>
    <t>14402</t>
  </si>
  <si>
    <t>SEGURO POR RETIRO ESTATAL</t>
  </si>
  <si>
    <t>14403</t>
  </si>
  <si>
    <t>OTRAS CUOTAS DE SEGUROS COLECTIVOS</t>
  </si>
  <si>
    <t>14406</t>
  </si>
  <si>
    <t>SEGURO POR DEFUNCION FAMILIAR</t>
  </si>
  <si>
    <t>15101</t>
  </si>
  <si>
    <t>APORTACIONES AL FONDO DE AHORRO DE LOS TRABAJADORES</t>
  </si>
  <si>
    <t>15201</t>
  </si>
  <si>
    <t>INDEMNIZACIONES AL PERSONAL</t>
  </si>
  <si>
    <t>15202</t>
  </si>
  <si>
    <t>PAGO DE LIQUIDACIONES</t>
  </si>
  <si>
    <t>15419</t>
  </si>
  <si>
    <t>AYUDA PARA SERVICIO DE TRANSPORTE</t>
  </si>
  <si>
    <t>15901</t>
  </si>
  <si>
    <t>OTRAS PRESTACIONES</t>
  </si>
  <si>
    <t>17102</t>
  </si>
  <si>
    <t>ESTIMULOS AL PERSONAL</t>
  </si>
  <si>
    <t>17104</t>
  </si>
  <si>
    <t>BONO POR PUNTUALIDAD</t>
  </si>
  <si>
    <t>Materiales y suministros</t>
  </si>
  <si>
    <t>Materiales, útiles y equipos menores de oficina</t>
  </si>
  <si>
    <t>Materiales y útiles de impresión y reproducción</t>
  </si>
  <si>
    <t>Materiales y útiles para el procesamiento de equipos y bienes informáticos</t>
  </si>
  <si>
    <t>Material para información</t>
  </si>
  <si>
    <t>Material de limpieza</t>
  </si>
  <si>
    <t>Materiales educativos</t>
  </si>
  <si>
    <t>Placas, engomados, calcomanías y hologramas</t>
  </si>
  <si>
    <t>Emision de Licencias de Conducir</t>
  </si>
  <si>
    <t>Productos alimenticios para el personal en las instalaciones</t>
  </si>
  <si>
    <t>Adquisición de agua potable</t>
  </si>
  <si>
    <t>Utensilios para el servicio de alimentación</t>
  </si>
  <si>
    <t>Otros productos adquiridos como Materia prima</t>
  </si>
  <si>
    <t>Cemento y productos de concreto</t>
  </si>
  <si>
    <t>Yeso, cal y productos de yeso</t>
  </si>
  <si>
    <t>Madera y productos de madera</t>
  </si>
  <si>
    <t>Vidrio y productos de vidrio</t>
  </si>
  <si>
    <t>Material eléctrico y electrónico</t>
  </si>
  <si>
    <t>Materiales y complementarios</t>
  </si>
  <si>
    <t>Otros materiales y artículos de construcción y reparación</t>
  </si>
  <si>
    <t>Productos quimicos basicos</t>
  </si>
  <si>
    <t>Fertilizantes, Pesticidas y otros Agroquímicos</t>
  </si>
  <si>
    <t>Medicinas y productos farmacéuticos</t>
  </si>
  <si>
    <t>Materiales, accesorios y suministro de laboratorios</t>
  </si>
  <si>
    <t>Otros Productos Quimicos</t>
  </si>
  <si>
    <t>Combustibles</t>
  </si>
  <si>
    <t>Lubricantes y aditivos</t>
  </si>
  <si>
    <t>Vestuario y uniformes</t>
  </si>
  <si>
    <t>Prendas de seguridad y protección personal</t>
  </si>
  <si>
    <t>Herramientas menores</t>
  </si>
  <si>
    <t>Refacciones y Accesorios Menores de Edificios</t>
  </si>
  <si>
    <t>Refacciones y accesorios menores de mobiliario y equipo de administracion, educaconal y recrwativo</t>
  </si>
  <si>
    <t>Refacciones y accesorios menores de equipo de computo y tecnologías de la información</t>
  </si>
  <si>
    <t>Refacciones y accesorios menores de equipo de trasporte</t>
  </si>
  <si>
    <t>Refacciones y Accesorios Menores de Maquinaria Y Otros Equipos</t>
  </si>
  <si>
    <t>Servicios generales</t>
  </si>
  <si>
    <t>Energía eléctrica</t>
  </si>
  <si>
    <t>Gas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</si>
  <si>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</si>
  <si>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</si>
  <si>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</si>
  <si>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</si>
  <si>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</si>
  <si>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 postal</t>
  </si>
  <si>
    <t>Arrendamiento de Terrenos</t>
  </si>
  <si>
    <t>Arrendamiento de Edificios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</si>
  <si>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</si>
  <si>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</si>
  <si>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</si>
  <si>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</si>
  <si>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Otros Arrendamientos</t>
  </si>
  <si>
    <t>Servicios legales, de contabilidad, auditorias y relacionados</t>
  </si>
  <si>
    <t>Servicios de Diseño, Arquitectura, Ingeniería y Actividades Relacionadas</t>
  </si>
  <si>
    <t>Servicios de Informática</t>
  </si>
  <si>
    <t>servicios de Consultorias</t>
  </si>
  <si>
    <t>Servicios de capacitación</t>
  </si>
  <si>
    <t>Apoyos a Comisarios Públicos</t>
  </si>
  <si>
    <t>Impresiones y publicaciones oficiales</t>
  </si>
  <si>
    <t>Licitaciones, convenios y convocatorias</t>
  </si>
  <si>
    <t>Servicio de fotocopiado en las instalaciones de las dependencias y entidades</t>
  </si>
  <si>
    <t>Servicios de vigilancia</t>
  </si>
  <si>
    <t>Servicios profesionales, cientificos y tecnicos integrales</t>
  </si>
  <si>
    <t xml:space="preserve">Servicios Integrales </t>
  </si>
  <si>
    <t>Servicios financieros y bancarios</t>
  </si>
  <si>
    <t>Servicio de Recaudación, Traslado y Custodia de valores</t>
  </si>
  <si>
    <t>Seguros de responsabilidad patrimonial y fianzas</t>
  </si>
  <si>
    <t>Fletes y maniobras</t>
  </si>
  <si>
    <t>Mantenimiento y conservación de inmuebles</t>
  </si>
  <si>
    <t>Mantenimiento y conservación de mobiliario y equipo</t>
  </si>
  <si>
    <t>Instalaciones</t>
  </si>
  <si>
    <t>Mantenimiento y conservación de bienes informáticos</t>
  </si>
  <si>
    <t>Mantenimiento y Conservación de Equipo de Transporte</t>
  </si>
  <si>
    <t>Mantenimiento y conservación de maquinaria y equipo</t>
  </si>
  <si>
    <t>Mantenimiento y conservación de heraamientas, maquinas herramientas, instrumentos, utiles y equipo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</si>
  <si>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</si>
  <si>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</si>
  <si>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</si>
  <si>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  de Revelado de Fotografías</t>
  </si>
  <si>
    <t>SERVICIOS DE LA INDUSTRIA FILMICA, DEL SONIDO Y DE</t>
  </si>
  <si>
    <t>Otros servicios de información</t>
  </si>
  <si>
    <t>Pasajes aéreos nacionales</t>
  </si>
  <si>
    <t>Pasajes aéreos internacionales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</si>
  <si>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</si>
  <si>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</si>
  <si>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</si>
  <si>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</si>
  <si>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</si>
  <si>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Cuotas</t>
  </si>
  <si>
    <t>Gastos de ceremonial</t>
  </si>
  <si>
    <t>Gasto de Orden Social y Cultural</t>
  </si>
  <si>
    <t>Congresos y convenciones</t>
  </si>
  <si>
    <t>Gtso de atencion y promocion</t>
  </si>
  <si>
    <t>Impuestos y derechos</t>
  </si>
  <si>
    <t>Penas, multas, accesorios y actualizaciones</t>
  </si>
  <si>
    <t>Otros gastos por responsabilidades</t>
  </si>
  <si>
    <t>TOTAL DIRECCIÓN GENERAL</t>
  </si>
  <si>
    <t>TOTAL</t>
  </si>
  <si>
    <t>Impuesto sobre Nominas</t>
  </si>
  <si>
    <t>BONO PARA DESPENSA</t>
  </si>
  <si>
    <t>APOYO PARA DESARROLLO Y CAPACITACION</t>
  </si>
  <si>
    <t>APOYO MATERIALES CONSTRUCCION</t>
  </si>
  <si>
    <t>DIAS ECONOMICOS Y DE DESCANSO OBLIG. NO DISFR.</t>
  </si>
  <si>
    <t>AYUDA PARA GUARDERIA A MADRES TRAB.</t>
  </si>
  <si>
    <t>BONO DELEGACION SINDICAL</t>
  </si>
  <si>
    <t>COMPENSACION POR TITULACION A NIVEL LICENCIATURA</t>
  </si>
  <si>
    <t>COMPENSACION EN APOYO A LA DISCAPACIDAD</t>
  </si>
  <si>
    <t xml:space="preserve">  APOYO PARA UTILES ESCOLARES</t>
  </si>
  <si>
    <t>BONO DEL DIA DEL PADRE</t>
  </si>
  <si>
    <t>REFACCIONES Y ACCESORIOS MENORES DE EQUIPO</t>
  </si>
  <si>
    <t>COPENSACION ESPECIFICA A PERSONAL DE BASE</t>
  </si>
  <si>
    <t>BONO DE DIA DE MADRES</t>
  </si>
  <si>
    <t>SENTENCIAS LABORALES</t>
  </si>
  <si>
    <t>Servicio de Investigación Científica y Desarrollo</t>
  </si>
  <si>
    <t xml:space="preserve">700 Total Organismos Operadores </t>
  </si>
  <si>
    <t>Organismo Operador de Guaymas</t>
  </si>
  <si>
    <t>Organismo Operador de Empalme</t>
  </si>
  <si>
    <t>Organismo Operador de San Carlos</t>
  </si>
  <si>
    <t>Organismo Operador de Vicam</t>
  </si>
  <si>
    <t>Organismo Operador de Cananea</t>
  </si>
  <si>
    <t>E208K12APROVECHAMIENTO, DISTRIBUCIÓN Y MANEJO DEL AGUA</t>
  </si>
  <si>
    <t>448AGUA POTABLE Y ALCANTARILLADO</t>
  </si>
  <si>
    <t>APOBLACIÓN ABIERTA</t>
  </si>
  <si>
    <t>1ADMINISTRATIVO Y DE SERVICIO PÚBLICO</t>
  </si>
  <si>
    <t>Servicios personales</t>
  </si>
  <si>
    <t>Sueldos</t>
  </si>
  <si>
    <t>Sueldo diferencial por zona</t>
  </si>
  <si>
    <t>Remuneraciones Diversas</t>
  </si>
  <si>
    <t>Remuneraciones por sustitucion de personal</t>
  </si>
  <si>
    <t>Riesgo laboral</t>
  </si>
  <si>
    <t>Ayuda para habitación</t>
  </si>
  <si>
    <t>Ayuda para despensa</t>
  </si>
  <si>
    <t>Ayuda para energía electrica</t>
  </si>
  <si>
    <t xml:space="preserve">Honorarios  </t>
  </si>
  <si>
    <t>Sueldo base al personal eventual</t>
  </si>
  <si>
    <t>Primas por años de servicios efectivos prestados</t>
  </si>
  <si>
    <t>Prima vacacional y dominical</t>
  </si>
  <si>
    <t>Aguinaldo o gratificacion de fin de año</t>
  </si>
  <si>
    <t>Compensación por ajuste de calendario</t>
  </si>
  <si>
    <t>Compensación por bono navideño</t>
  </si>
  <si>
    <t>Remuneraciones por Horas Extraordinarias</t>
  </si>
  <si>
    <t>Estimulos al personal de confianza</t>
  </si>
  <si>
    <t>Otras prestaciones de seguridad social</t>
  </si>
  <si>
    <t>Aportaciones por servicio medico del isssteson</t>
  </si>
  <si>
    <t>Pagas por defunción, pensiones y jubilaciones</t>
  </si>
  <si>
    <t>Seguro por Retiro Estatal</t>
  </si>
  <si>
    <t>Otras aportaciones de seguros colectivos</t>
  </si>
  <si>
    <t>Seguro por defuncion familiar</t>
  </si>
  <si>
    <t>Aportaciones al Fondo de Ahorro de los Trabajadores</t>
  </si>
  <si>
    <t>Indemnizaciones al personal</t>
  </si>
  <si>
    <t>Pago de Liquidaciones</t>
  </si>
  <si>
    <t>Dias economicos y de descanso obligatorios no disfrutados</t>
  </si>
  <si>
    <t>Bono para despensa</t>
  </si>
  <si>
    <t>Ayuda para Servicio de Transporte</t>
  </si>
  <si>
    <t>Otras prestaciones</t>
  </si>
  <si>
    <t xml:space="preserve">Estimulos al personal   </t>
  </si>
  <si>
    <t>Bono por Puntualidad</t>
  </si>
  <si>
    <t>Formatos impresos</t>
  </si>
  <si>
    <t>Impuestos sobre nomina</t>
  </si>
  <si>
    <t>Bienes muebles, inmuebles e intangibles</t>
  </si>
  <si>
    <t xml:space="preserve"> Muebles de oficina y estantería </t>
  </si>
  <si>
    <t xml:space="preserve"> Equipo de cómputo y de tecnologías de la información </t>
  </si>
  <si>
    <t xml:space="preserve"> Automóviles y camiones </t>
  </si>
  <si>
    <t xml:space="preserve"> Carrocerías y remolques </t>
  </si>
  <si>
    <t xml:space="preserve"> Maquinaria y equipo industrial </t>
  </si>
  <si>
    <t xml:space="preserve"> Maquinaria y equipo de construcción </t>
  </si>
  <si>
    <t xml:space="preserve"> Equipo de comunicación y telecomunicación </t>
  </si>
  <si>
    <t>Refacciones y accesorios menores</t>
  </si>
  <si>
    <t xml:space="preserve"> </t>
  </si>
  <si>
    <t>GOBIERNO DEL ESTADO DE SONORA</t>
  </si>
  <si>
    <t>PROYECTOS DE INVERSIÓN</t>
  </si>
  <si>
    <t>ORDEN DE PRIORIDAD</t>
  </si>
  <si>
    <t>SECRETARÍA 
DEL RAMO</t>
  </si>
  <si>
    <t>INSTANCIA
EJECUTORA</t>
  </si>
  <si>
    <t>NOMBRE DE LA OBRA</t>
  </si>
  <si>
    <t>MUNICIPIO</t>
  </si>
  <si>
    <t>LOCALIDAD</t>
  </si>
  <si>
    <t>FONDO Y/O
TIPO DE RECURSOS</t>
  </si>
  <si>
    <t>ESTATAL</t>
  </si>
  <si>
    <t>FEDERAL</t>
  </si>
  <si>
    <t>DIRECCIÓN GENERAL DE INFRAESTRUCTURA HIDRAULICA URBANA (DGIHU)</t>
  </si>
  <si>
    <t>SAGARHPA</t>
  </si>
  <si>
    <t>REHABILITACIÓN DE PLANTA DE TRATAMIENTO DE AGUAS RESIDUALES, EN LA LOCALIDAD DE ACONCHI, MUNICIPIO DE ACONCHI, EN EL ESTADO DE SONORA</t>
  </si>
  <si>
    <t>ACONCHI</t>
  </si>
  <si>
    <t>PROAGUA</t>
  </si>
  <si>
    <t>AGUA PRIETA</t>
  </si>
  <si>
    <t>REHABILITACIÓN DE SISTEMA DE TRATAMIENTO DE AGUAS RESIDUALES, EN LA LOCALIDAD DE ARIZPE, MUNICIPIO DE ARIZPE, EN EL ESTADO DE SONORA.</t>
  </si>
  <si>
    <t>ARIZPE</t>
  </si>
  <si>
    <t>REHABILITACIÓN DE SISTEMA DE TRATAMIENTO DE AGUAS RESIDUALES EN LA LOCALIDAD DE BANÁMICHI, EN EL MUNICIPIO DE BANÁMICHI, EN EL ESTADO DE SONORA.</t>
  </si>
  <si>
    <t>BANÁMICHI</t>
  </si>
  <si>
    <t xml:space="preserve">CONSTRUCCIÓN DE PLANTA DE TRATAMIENTO TIPO LAGUNAR, CÁRCAMO Y EMISOR A PRESIÓN (651 ML TUBERÍA PVC HIDRÁULICO DE 6") EN LA LOCALIDAD DE ORTIZ, MUNICIPIO DE GUAYMAS </t>
  </si>
  <si>
    <t>GUAYMAS</t>
  </si>
  <si>
    <t>ORTIZ</t>
  </si>
  <si>
    <t>HERMOSILLO</t>
  </si>
  <si>
    <t>HUATABAMPO</t>
  </si>
  <si>
    <t>REHABILITACIÓN DE SISTEMA DE TRATAMIENTO DE AGUAS RESIDUALES, EN LA LOCALIDAD HUÉPAC, EN EL MUNICIPIO DE HUÉPAC, EN EL ESTADO DE SONORA.</t>
  </si>
  <si>
    <t>HUÉPAC</t>
  </si>
  <si>
    <t xml:space="preserve">REHABILITACIÓN DE LA RED DE AGUA POTABLE Y CONSTRUCCIÓN DE TANQUE ELEVADO  </t>
  </si>
  <si>
    <t>LA COLORADA</t>
  </si>
  <si>
    <t>SAN JOSÉ DE PIMAS</t>
  </si>
  <si>
    <t xml:space="preserve">PROYECTO DE AUTOMATIZACIÓN  Y SECTORIZACIÓN DEL SISTEMA DE AGUA POTABLE EN LA LOCALIDAD DE NOGALES, SONORA  </t>
  </si>
  <si>
    <t>NOGALES</t>
  </si>
  <si>
    <t>PROYECTO EJECUTIVO DE CATASTRO Y REDISEÑO Y SECTORIZACIÓN DE LA RED DE AGUA POTABLE DE LA POBLACIÓN</t>
  </si>
  <si>
    <t>ROSARIO</t>
  </si>
  <si>
    <t>TESOPACO</t>
  </si>
  <si>
    <t>NURI</t>
  </si>
  <si>
    <t xml:space="preserve">SANTA ANA </t>
  </si>
  <si>
    <t>SANTA ANA</t>
  </si>
  <si>
    <t>REHABILITACIÓN DE SISTEMA DE TRATAMIENTO DE AGUAS RESIDUALES EN LA LOCALIDAD DE SAN FELIPE DE JESÚS, EN EL MUNICIPIO DE SAN FELIPE DE JESÚS, EN EL ESTADO DE SONORA.</t>
  </si>
  <si>
    <t>SAN FELIPE DE JESÚS</t>
  </si>
  <si>
    <t>URES</t>
  </si>
  <si>
    <t>DIAGNÓSTICO DEL SISTEMA DE ALCANTARILLADO EN LAS LOCALIDADES DE URES, ACONCHI, BANÁMICHI Y HUÉPAC PARA DETECCIÓN DE INFILTRACIONES DE AGUA A LA RED DE ALCANTARILLADO.</t>
  </si>
  <si>
    <t>VARIAS</t>
  </si>
  <si>
    <t>REHABILITACIÓN DE PLANTA DE TRATAMIENTO DE AGUAS RESIDUALES EN LA LOCALIDAD DE YÉCORA</t>
  </si>
  <si>
    <t>YÉCORA</t>
  </si>
  <si>
    <t>PROYECTO EJECUTIVO DE LÍNEA DE CONDUCCIÓN, TOMAS DOMICILIARIAS Y MICRO MEDICIÓN</t>
  </si>
  <si>
    <t>BAVIÁCORA</t>
  </si>
  <si>
    <t>CONTROL SUPERVISORIO PARA SISTEMA DE AGUA POTABLE MACOYAHUI EN LA LOCALIDAD DE ÁLAMOS, MUNICIPIO DE ÁLAMOS, EN EL ESTADO DE SONORA</t>
  </si>
  <si>
    <t>ALAMOS</t>
  </si>
  <si>
    <t>MACOYAHUI</t>
  </si>
  <si>
    <t>PRODDER</t>
  </si>
  <si>
    <t>ÁTIL</t>
  </si>
  <si>
    <t>CANANEA</t>
  </si>
  <si>
    <t>SUMINISTRO E INSTALACIÓN DE TELEMETRÍA PARA CONTROL SUPERVISORIO DEL SISTEMA DE AGUA POTABLE, CÁRCAMOS DE BOMBEO  Y POZOS, INCLUYE CUARTO DE CONTROL Y RED INALÁMBRICA EN LA )(SEGUNDA ETAPA) LOCALIDAD DE GUAYMAS</t>
  </si>
  <si>
    <t>CONSTRUCCIÓN DE DISPOSICIÓN DE LODOS PARA LA PLANTA POTABILIZADORA SUR</t>
  </si>
  <si>
    <t xml:space="preserve">AMPLIACIÓN DE LA RED DE AGUA POTABLE, 446 ML TUBERÍA DE 3" PVC Y 15 TOMAS DOMICILIARIAS, DE LA LOCALIDAD DE TECORIPA, LA COLORADA  </t>
  </si>
  <si>
    <t>TECORIPA</t>
  </si>
  <si>
    <t>CONSTRUCCIÓN DE LÍNEA DE CONDUCCIÓN DE 8" DE DIÁMETRO TRAMO PILAS DEL CERRO A PUENTE EL SASABE</t>
  </si>
  <si>
    <t>MAGDALENA</t>
  </si>
  <si>
    <t>REHABILITACIÓN DE LÍNEA DE CONDUCCIÓN DE AGUAS NEGRAS TRAMO CÁRCAMO DE REBOMBEO A LAGUNAS DE OXIDACIÓN</t>
  </si>
  <si>
    <t>MOCTEZUMA</t>
  </si>
  <si>
    <t>SAUZ</t>
  </si>
  <si>
    <t>AMPLIACIÓN DE LA RED DE AGUA POTABLE EN ESTACIÓN PESQUEIRA, SAN MIGUEL DE HORCASITAS, SONORA</t>
  </si>
  <si>
    <t>SAN MIGUEL DE HORCASITAS</t>
  </si>
  <si>
    <t>ESTACION PESQUEIRA</t>
  </si>
  <si>
    <t>DIRECCIÓN GENERAL DE INFRAESTRUCTURA HIDROAGRICOLA (DGIH)</t>
  </si>
  <si>
    <t>COMISION ESTATAL DEL AGUA</t>
  </si>
  <si>
    <t>Federal</t>
  </si>
  <si>
    <t>PLAN DE JUSTICIA YAQUI</t>
  </si>
  <si>
    <t>VARIOS</t>
  </si>
  <si>
    <t>DISTRITO DE RIEGO 018 DEL PUEBLO YAQUI</t>
  </si>
  <si>
    <t>OBRA DE DERIVACIÓN "BOCA DE CAJON" EN EL RÍO CHICO DE LA UNIDAD DE RIEGO MOVAS.</t>
  </si>
  <si>
    <t>MOVAS</t>
  </si>
  <si>
    <t>ÁLAMOS</t>
  </si>
  <si>
    <t>QUIRIEGO</t>
  </si>
  <si>
    <t>ALTERNATIVAS Y REDISEÑO DE CANAL DE CONDUCCIÓN Y RED DE DISTRIBUCIÓN PARA RIEGO DE 800 HA</t>
  </si>
  <si>
    <t>ARIVECHI</t>
  </si>
  <si>
    <t>BAMORI</t>
  </si>
  <si>
    <t>ALTERNATIVAS Y REDISEÑO DE CANAL DE CONDUCCIÓN Y RED DE DISTRIBUCIÓN PARA RIEGO DE 628 HA</t>
  </si>
  <si>
    <t>BACERAC</t>
  </si>
  <si>
    <t>CONSTRUCCIÓN Y EQUIPAMIENTO DE POZO AGRICOLA</t>
  </si>
  <si>
    <t>UR LAS HIGUERAS</t>
  </si>
  <si>
    <t>UR LA BATEA</t>
  </si>
  <si>
    <t>CAJEME</t>
  </si>
  <si>
    <t>TESOPOBAMPO</t>
  </si>
  <si>
    <t>PROYECTO EJECUTIVO PARA LA MODERNIZACIÓN Y CONDUCCIÓN DE AGUA AGRICOLA EN LA ZONA DE RIEGO RUSBAYO</t>
  </si>
  <si>
    <t>RUSBAYO</t>
  </si>
  <si>
    <t>REVESTIMIENTO CON CONCRETO DE CANALES SECUNDARIOS</t>
  </si>
  <si>
    <t>HUASABAS</t>
  </si>
  <si>
    <t>UR DEL PUEBLO
Y
UR CATARIDECA</t>
  </si>
  <si>
    <t>PROYECTO EJECUTIVO PARA LA MODERNIZACIÓN Y CONDUCCIÓN DE AGUA AGRICOLA EN LA ZONA DE RIEGO SAHUARIPA</t>
  </si>
  <si>
    <t>SAHUARIPA</t>
  </si>
  <si>
    <t>ESTUDIO PARA LA EVALUACIÓN DE LA EFICIENCIA DE 20 EQUIPOS ELECTROMECÁNICOS EN OPERACIÓN PARA POZOS PROFUNDOS AGRICOLAS</t>
  </si>
  <si>
    <t>ORGANIZACIÓN Y FORMALIZACIÓN DE PRODUCTORES DE LAS UNIDADES DE RIEGO DE LA CUENCA RÍO SONORA</t>
  </si>
  <si>
    <t>PROYECTO EJECUTIVO PARA EL EQUIPAMIENTO DE POZO E INTERCONECCIÓN A LINEA EXISTENTE</t>
  </si>
  <si>
    <t xml:space="preserve">HUEPAC </t>
  </si>
  <si>
    <t>SAN LORENZO</t>
  </si>
  <si>
    <t>PROYECTO EJECUTIVO PARA LA MODERNIZACIÓN DEL CANAL PRINCIPAL</t>
  </si>
  <si>
    <t>BAVIACORA</t>
  </si>
  <si>
    <t>SAYCOMACHE</t>
  </si>
  <si>
    <t>PROYECTO EJECUTIVO DE 1.5 KM DE CANAL PRINCIPAL</t>
  </si>
  <si>
    <t>EL ALTO LA CAPILLA</t>
  </si>
  <si>
    <t xml:space="preserve">PROYECTO EJECUTIVO PARA OBRA DE TOMA Y REVESTIMIENTO CON CONCRETO DE 4 KM DE CANAL PRINCIPAL </t>
  </si>
  <si>
    <t>CUCUBABI</t>
  </si>
  <si>
    <t>PROYECTO EJECUTIVO DE GALERIA FILTRANTE SOBRE EL RIO SONORA</t>
  </si>
  <si>
    <t>PUERTA DEL SOL</t>
  </si>
  <si>
    <t>PROYECTO EJECUTIVO PARA LA PERFORACIÓN DE POZO, EQUIPAMIENTO, ELECTRIFICACIÓN  Y CONDUCCIÓN DE 1000 METROS DE TUBERIA DE PVC</t>
  </si>
  <si>
    <t>EL VARAL</t>
  </si>
  <si>
    <t xml:space="preserve">PROYECTO EJECUTIVO PARA LA PERFORACIÓN POZO, EQUIPAMIENTO Y ELECTRIFICACIÓN  </t>
  </si>
  <si>
    <t>EL CUMARO</t>
  </si>
  <si>
    <t>PROYECTO EJECUTIVO PARA EQUIPAMIENTO DE POZO Y LINEA CONDUCCIÓN DE 2,500 METROS DE TUBERIA DE PVC</t>
  </si>
  <si>
    <t>EL JECOTAL</t>
  </si>
  <si>
    <t>ESTUDIOS Y PROYECTOS PARA LA CONSTRUCCIÓN DEL BORDO DE PROTECCIÓN EN EMPALME</t>
  </si>
  <si>
    <t>EMPALME</t>
  </si>
  <si>
    <t>ESTUDIOS Y PROYECTO EJECUTIVO DE OBRAS DE PROTECCIÓN CONTRA INUNDACIONES A BASE DE GAVIONES</t>
  </si>
  <si>
    <t>FRONTERAS</t>
  </si>
  <si>
    <t>ESTUDIOS Y PROYECTO EJECUTIVO DE OBRAS DE PROTECCIÓN CONTRA INUNDACIONES PARA VICAN SWICH</t>
  </si>
  <si>
    <t>VICAM SWITCH</t>
  </si>
  <si>
    <t>LIMPIEZA Y REGULARIZACIÓN DE CAUCE RÍO MÁTAPE</t>
  </si>
  <si>
    <t>MAZATAN</t>
  </si>
  <si>
    <t>CONSTRUCCIÓN DE RESERVORIO PARA PROTECCIÓN CONTRA INUNDACIONES</t>
  </si>
  <si>
    <t>PUERTO PEÑASCO</t>
  </si>
  <si>
    <t>COLONIA SAN RAFAEL</t>
  </si>
  <si>
    <t>OBRA DE PROTECCIÓN CONTRA INUNDACIONES EN LA COLONIA BICENTENARIO</t>
  </si>
  <si>
    <t>PROYECTO EJECUTIVO PARA LA PROFUNDIZACIÓN DE POZO, EQUIPAMIENTO Y CONDUCCIÓN DE 2,500 METROS DE TUBERIA DE PVC</t>
  </si>
  <si>
    <t>LA ROGELEÑA</t>
  </si>
  <si>
    <t>PROYECTO EJECUTIVO PARA EL EQUIPAMIENTO DE POZO Y CONDUCCIÓN CON TUBERIA DE PVC</t>
  </si>
  <si>
    <t>LA GRIJALVA</t>
  </si>
  <si>
    <t>PROYECTO EJECUTIVO PARA EL EQUIPAMIENTO DE POZO Y LINEA DE CONDUCCIÓN CON TUBERIA DE PVC</t>
  </si>
  <si>
    <t>EL RODEO</t>
  </si>
  <si>
    <t>PROYECTO EJECUTIVO PARA EL EQUIPAMIENTO DE POZO, ELECTRIFICACIÓN Y LINEA DE CONDUCCIÓN DE 800 METROS DE TUBERIA PVC</t>
  </si>
  <si>
    <t>EL POTRERO DE SAN PABLO</t>
  </si>
  <si>
    <t>PROYECTO EJECUTIVO PARA EL EQUIPAMIENTO DE POZOS Y SISTEMA DE RIEGO CON CAÑONES</t>
  </si>
  <si>
    <t>ONAVAS</t>
  </si>
  <si>
    <t xml:space="preserve">UR PIMAS </t>
  </si>
  <si>
    <t>PROYECTO EJECUTIVO PARA LA REHABILITACION DE SIFON DE 36 PULGADAS DEL CANAL PRINCIPAL</t>
  </si>
  <si>
    <t>OQUITOA</t>
  </si>
  <si>
    <t>UNIDAD DE RIEGO DE LA PRESA CUAHUTEMOC</t>
  </si>
  <si>
    <t xml:space="preserve">PROYECTO EJECUTIVO PARA LA REHABILITACION DE GALERIA FILTRANTE </t>
  </si>
  <si>
    <t>AGUA CALIENTE</t>
  </si>
  <si>
    <t xml:space="preserve">PROYECTO EJECUTIVO PARA REVESTIMIENTO CON CONCRETO HIDRAULICO DE 2.5 KMS DE CANAL PRINCIPAL </t>
  </si>
  <si>
    <t>GRANADOS</t>
  </si>
  <si>
    <t>EL PUEBLO</t>
  </si>
  <si>
    <t>PROYECTO EJECUTIVO PARA EL  REVESTIMIENTO CON CONCRETO HIDRAULICO DE 2 KMS DE CANAL DE CANAL PRINCIPAL</t>
  </si>
  <si>
    <t>TEPODEHUACHI</t>
  </si>
  <si>
    <t>PROYECTO EJECUTIVO PARA LA MODERNIZACIÓN Y REHABILITACION DE LOS CANALES EN LAS UNIDADES DE RIEGO DE TUBUTAMA</t>
  </si>
  <si>
    <t>TUBUTAMA</t>
  </si>
  <si>
    <t>UNIDADES DE RIEGO TUBUTAMA</t>
  </si>
  <si>
    <t>PROYECTO EJECUTIVO PARA SISTEMAS DE BOLSAS PARA RIEGO DE TEMPORAL</t>
  </si>
  <si>
    <t>EJIDO RAMON MORALES BORBON</t>
  </si>
  <si>
    <t>PROYECTO EJECUTIVO PARA LA REHABILITACION DE GALERIA FILTRANTE</t>
  </si>
  <si>
    <t>COLONIA MORELOS</t>
  </si>
  <si>
    <t>SUMINISTRO E INSTALACIÓN DE VALVULAS EN LINEA DE CONDUCCIÓN DE AGUA PARA RIEGO EN LA UNIDAD DE RIEGO EL JECOTAL EN EL EJIDO DE URES SONORA</t>
  </si>
  <si>
    <t>DIRECCIÓN GENERAL DE DESARROLLO Y FORTALECIMIENTO INSTITUCIONAL (DGDFI)</t>
  </si>
  <si>
    <t>SAN CARLOS</t>
  </si>
  <si>
    <t>CULTURA DEL AGUA</t>
  </si>
  <si>
    <t>INGRESOS</t>
  </si>
  <si>
    <t>EGRESOS</t>
  </si>
  <si>
    <t>CON DETALLE</t>
  </si>
  <si>
    <t>CONCEPTO</t>
  </si>
  <si>
    <t>VICAM</t>
  </si>
  <si>
    <t>GLOBAL</t>
  </si>
  <si>
    <t>INGRESOS PROPIOS</t>
  </si>
  <si>
    <t>INGRESOS POR SUBSIDIO</t>
  </si>
  <si>
    <t>OPERACIÓN (CFE ORGANISMOS)</t>
  </si>
  <si>
    <t>INVERSION PÚBLICA</t>
  </si>
  <si>
    <t>ADEFAS</t>
  </si>
  <si>
    <t>1000 SERVICIOS PERSONALES</t>
  </si>
  <si>
    <t>2000 MATERIALES Y SUMINISTROS</t>
  </si>
  <si>
    <t>SUBTOTAL EGRESOS</t>
  </si>
  <si>
    <t>4000 TRANSFERENCIAS, ASIGNACIONES, SUBSIDIOS Y OTRAS AYUDAS</t>
  </si>
  <si>
    <t>5000 BIENES MUEBLES</t>
  </si>
  <si>
    <t>6000 INVERSION PUBLICA</t>
  </si>
  <si>
    <t>7000 INV.FINANCIERAS Y OTRAS PROV.</t>
  </si>
  <si>
    <t>9000 DEUDA PUBLICA</t>
  </si>
  <si>
    <t>DIFERENCIA (UTILIDAD O PÉRDIDA)</t>
  </si>
  <si>
    <t>6000 INVERSION PUBLICA (ESTATAL)</t>
  </si>
  <si>
    <t>INVERSION INFRAESTRUCTURA</t>
  </si>
  <si>
    <t>FORTALECIMIENTO INSTITUCIONAL</t>
  </si>
  <si>
    <t>HIDRAULICA URBANA</t>
  </si>
  <si>
    <t>HIDROAGRICOLA</t>
  </si>
  <si>
    <t>SUBSIDIO PARA PAGO DE PASIVOS</t>
  </si>
  <si>
    <t>DERECHOS DE EXTRACCION ( CNA PASIVO)</t>
  </si>
  <si>
    <t>NOTAS:</t>
  </si>
  <si>
    <t>No incluye Deuda Publica Banco el Bajío</t>
  </si>
  <si>
    <t>NIVEL PARTIDA PRESUPUESTAL</t>
  </si>
  <si>
    <t>SUELDO DIFERENCIAL POR ZONA</t>
  </si>
  <si>
    <t>AYUDA PARA DESPENSA</t>
  </si>
  <si>
    <t>SUELDO BASE AL PERSONAL EVENTUAL</t>
  </si>
  <si>
    <t>BONO POR ANIVERSARIO SINDICAL</t>
  </si>
  <si>
    <t>BONO DE PRODUCTIVIDAD</t>
  </si>
  <si>
    <t>PREV P/ INCREMENTO DE SUELDOS</t>
  </si>
  <si>
    <t>MATERIALES Y SUMINISTROS</t>
  </si>
  <si>
    <t>MATERIALES, ÚTILES Y EQUIPOS MENORES DE OFICINA</t>
  </si>
  <si>
    <t>MATERIALES Y ÚTILES DE IMPRESIÓN Y REPRODUCCIÓN</t>
  </si>
  <si>
    <t>MATERIALES Y ÚTILES PARA EL PROCESAMIENTO DE EQUIPOS Y BIENES INFORMÁTICOS</t>
  </si>
  <si>
    <t>MATERIAL PARA INFORMACIÓN</t>
  </si>
  <si>
    <t>FORMATOS IMPRESOS</t>
  </si>
  <si>
    <t>MATERIAL DE LIMPIEZA</t>
  </si>
  <si>
    <t>MATERIALES EDUCATIVOS</t>
  </si>
  <si>
    <t>PLACAS, ENGOMADOS, CALCOMANÍAS Y HOLOGRAMAS</t>
  </si>
  <si>
    <t>EMISION DE LICENCIAS DE CONDUCIR</t>
  </si>
  <si>
    <t>PRODUCTOS ALIMENTICIOS PARA EL PERSONAL EN LAS INSTALACIONES</t>
  </si>
  <si>
    <t>ADQUISICIÓN DE AGUA POTABLE</t>
  </si>
  <si>
    <t>UTENSILIOS PARA EL SERVICIO DE ALIMENTACIÓN</t>
  </si>
  <si>
    <t>OTROS PRODUCTOS ADQUIRIDOS COMO MATERIA PRIMA</t>
  </si>
  <si>
    <t>CEMENTO Y PRODUCTOS DE CONCRETO</t>
  </si>
  <si>
    <t>YESO, CAL Y PRODUCTOS DE YESO</t>
  </si>
  <si>
    <t>MADERA Y PRODUCTOS DE MADERA</t>
  </si>
  <si>
    <t>VIDRIO Y PRODUCTOS DE VIDRIO</t>
  </si>
  <si>
    <t>MATERIAL ELÉCTRICO Y ELECTRÓNICO</t>
  </si>
  <si>
    <t>MATERIALES Y COMPLEMENTARIOS</t>
  </si>
  <si>
    <t>OTROS MATERIALES Y ARTÍCULOS DE CONSTRUCCIÓN Y REPARACIÓN</t>
  </si>
  <si>
    <t>PRODUCTOS QUIMICOS BASICOS</t>
  </si>
  <si>
    <t>FERTILIZANTES, PESTICIDAS Y OTROS AGROQUÍMICOS</t>
  </si>
  <si>
    <t>MEDICINAS Y PRODUCTOS FARMACÉUTICOS</t>
  </si>
  <si>
    <t>MATERIALES, ACCESORIOS Y SUMINISTRO DE LABORATORIOS</t>
  </si>
  <si>
    <t>OTROS PRODUCTOS QUIMICOS</t>
  </si>
  <si>
    <t>COMBUSTIBLES</t>
  </si>
  <si>
    <t>LUBRICANTES Y ADITIVOS</t>
  </si>
  <si>
    <t>VESTUARIO Y UNIFORMES</t>
  </si>
  <si>
    <t>PRENDAS DE SEGURIDAD Y PROTECCIÓN PERSONAL</t>
  </si>
  <si>
    <t>HERRAMIENTAS MENORES</t>
  </si>
  <si>
    <t>REFACCIONES Y ACCESORIOS MENORES DE EDIFICIOS</t>
  </si>
  <si>
    <t>REFACCIONES Y ACCESORIOS MENORES DE MOBILIARIO Y EQUIPO DE ADMINISTRACION, EDUCACONAL Y RECREATIVO</t>
  </si>
  <si>
    <t>REFACCIONES Y ACCESORIOS MENORES DE EQUIPO DE COMPUTO Y TECNOLOGÍAS DE LA INFORMACIÓN</t>
  </si>
  <si>
    <t>REFACCIONES Y ACCESORIOS MENORES DE EQUIPO DE TRASPORTE</t>
  </si>
  <si>
    <t>REFACCIONES Y ACCESORIOS MENORES DE MAQUINARIA Y OTROS EQUIPOS</t>
  </si>
  <si>
    <t>SERVICIOS GENERALES</t>
  </si>
  <si>
    <t>ENERGÍA ELÉCTRICA</t>
  </si>
  <si>
    <t>GAS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</si>
  <si>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</si>
  <si>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</si>
  <si>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</si>
  <si>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</si>
  <si>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</si>
  <si>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 POSTAL</t>
  </si>
  <si>
    <t>ARRENDAMIENTO DE TERRENOS</t>
  </si>
  <si>
    <t>ARRENDAMIENTO DE EDIFICIOS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</si>
  <si>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</si>
  <si>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</si>
  <si>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</si>
  <si>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</si>
  <si>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OTROS ARRENDAMIENTOS</t>
  </si>
  <si>
    <t>SERVICIOS LEGALES, DE CONTABILIDAD, AUDITORIAS Y RELACIONADOS</t>
  </si>
  <si>
    <t>SERVICIOS DE DISEÑO, ARQUITECTURA, INGENIERÍA Y ACTIVIDADES RELACIONADAS</t>
  </si>
  <si>
    <t>SERVICIOS DE INFORMÁTICA</t>
  </si>
  <si>
    <t>SERVICIOS DE CONSULTORIAS</t>
  </si>
  <si>
    <t>SERVICIOS DE CAPACITACIÓN</t>
  </si>
  <si>
    <t>APOYOS A COMISARIOS PÚBLICOS</t>
  </si>
  <si>
    <t>IMPRESIONES Y PUBLICACIONES OFICIALES</t>
  </si>
  <si>
    <t>LICITACIONES, CONVENIOS Y CONVOCATORIAS</t>
  </si>
  <si>
    <t>SERVICIO DE FOTOCOPIADO EN LAS INSTALACIONES DE LAS DEPENDENCIAS Y ENTIDADES</t>
  </si>
  <si>
    <t>SERVICIOS DE VIGILANCIA</t>
  </si>
  <si>
    <t>SERVICIOS PROFESIONALES, CIENTIFICOS Y TECNICOS INTEGRALES</t>
  </si>
  <si>
    <t xml:space="preserve">SERVICIOS INTEGRALES </t>
  </si>
  <si>
    <t>SERVICIOS FINANCIEROS Y BANCARIOS</t>
  </si>
  <si>
    <t>SERVICIO DE RECAUDACIÓN, TRASLADO Y CUSTODIA DE VALORES</t>
  </si>
  <si>
    <t>SEGUROS DE RESPONSABILIDAD PATRIMONIAL Y FIANZAS</t>
  </si>
  <si>
    <t>FLETES Y MANIOBRAS</t>
  </si>
  <si>
    <t>MANTENIMIENTO Y CONSERVACIÓN DE INMUEBLES</t>
  </si>
  <si>
    <t>MANTENIMIENTO Y CONSERVACIÓN DE MOBILIARIO Y EQUIPO</t>
  </si>
  <si>
    <t>INSTALACIONES</t>
  </si>
  <si>
    <t>MANTENIMIENTO Y CONSERVACIÓN DE BIENES INFORMÁTICOS</t>
  </si>
  <si>
    <t>MANTENIMIENTO Y CONSERVACIÓN DE EQUIPO DE TRANSPORTE</t>
  </si>
  <si>
    <t>MANTENIMIENTO Y CONSERVACIÓN DE MAQUINARIA Y EQUIPO</t>
  </si>
  <si>
    <t>MANTENIMIENTO Y CONSERVACIÓN DE HERAAMIENTAS, MAQUINAS HERRAMIENTAS, INSTRUMENTOS, UTILES Y EQUIPO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</si>
  <si>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</si>
  <si>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</si>
  <si>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</si>
  <si>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  DE REVELADO DE FOTOGRAFÍAS</t>
  </si>
  <si>
    <t>OTROS SERVICIOS DE INFORMACIÓN</t>
  </si>
  <si>
    <t>PASAJES AÉREOS NACIONALES</t>
  </si>
  <si>
    <t>PASAJES AÉREOS INTERNACIONALES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</si>
  <si>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</si>
  <si>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</si>
  <si>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</si>
  <si>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</si>
  <si>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</si>
  <si>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CUOTAS</t>
  </si>
  <si>
    <t>GASTOS DE CEREMONIAL</t>
  </si>
  <si>
    <t>GASTO DE ORDEN SOCIAL Y CULTURAL</t>
  </si>
  <si>
    <t>CONGRESOS Y CONVENCIONES</t>
  </si>
  <si>
    <t>GTSO DE ATENCION Y PROMOCION</t>
  </si>
  <si>
    <t>IMPUESTOS Y DERECHOS</t>
  </si>
  <si>
    <t>PENAS, MULTAS, ACCESORIOS Y ACTUALIZACIONES</t>
  </si>
  <si>
    <t>OTROS GASTOS POR RESPONSABILIDADES</t>
  </si>
  <si>
    <t>IMPUESTO SOBRE NOMINAS</t>
  </si>
  <si>
    <t>BONO AYUDA PARA UNIFORMES</t>
  </si>
  <si>
    <t>PRENDAS DE PROTECCIÓN P/ SEGURIDAD PÚBLICA</t>
  </si>
  <si>
    <t>SERVICIO DE INVESTIGACIÓN CIENTÍFICA Y DESARROLLO</t>
  </si>
  <si>
    <t>BIENES MUEBLES, INMUEBLES E INTANGIBLES</t>
  </si>
  <si>
    <t xml:space="preserve"> MUEBLES DE OFICINA Y ESTANTERÍA </t>
  </si>
  <si>
    <t xml:space="preserve"> EQUIPO DE CÓMPUTO Y DE TECNOLOGÍAS DE LA INFORMACIÓN </t>
  </si>
  <si>
    <t xml:space="preserve"> AUTOMÓVILES Y CAMIONES </t>
  </si>
  <si>
    <t xml:space="preserve"> CARROCERÍAS Y REMOLQUES </t>
  </si>
  <si>
    <t xml:space="preserve"> MAQUINARIA Y EQUIPO INDUSTRIAL </t>
  </si>
  <si>
    <t xml:space="preserve"> MAQUINARIA Y EQUIPO DE CONSTRUCCIÓN </t>
  </si>
  <si>
    <t xml:space="preserve"> EQUIPO DE COMUNICACIÓN Y TELECOMUNICACIÓN </t>
  </si>
  <si>
    <t>OPERACIÓN DESALADORA</t>
  </si>
  <si>
    <t>OTROS SUBSIDIOS OPERACIÓN ORGANISMOS</t>
  </si>
  <si>
    <t xml:space="preserve">3000 SERVICIOS GENERALES </t>
  </si>
  <si>
    <t>DESCRIPCIÓN</t>
  </si>
  <si>
    <t>CLAVE</t>
  </si>
  <si>
    <t>PROPIOS</t>
  </si>
  <si>
    <t>Ingresos Propios</t>
  </si>
  <si>
    <t xml:space="preserve">Subsidio </t>
  </si>
  <si>
    <t xml:space="preserve">Servicios Personales                       </t>
  </si>
  <si>
    <t xml:space="preserve">Materiales y Suministros                               </t>
  </si>
  <si>
    <t xml:space="preserve">Servicios Generales                                        </t>
  </si>
  <si>
    <t xml:space="preserve"> Transferencias, Asignaciones, Subsidios          y Otras Ayudas</t>
  </si>
  <si>
    <t xml:space="preserve">Bienes Muebles,Inmuebles e Intangibles      </t>
  </si>
  <si>
    <t xml:space="preserve">Inversion Publica                                            </t>
  </si>
  <si>
    <t>Nota: Adicionalmente el Gobierno del Estado apoya con el pago de Deuda Pública con el Banco Bajio, tanto en ingresos como egresos(No incluye)</t>
  </si>
  <si>
    <t xml:space="preserve">SUMINISTRO E INSTALACIÓN DE MICRO MEDIDORES </t>
  </si>
  <si>
    <t xml:space="preserve">SUMINISTRO E INSTALACIÓN DE MACRO MEDIDORES </t>
  </si>
  <si>
    <t xml:space="preserve">ELABORACIÓN Y LEVANTAMIENTO DEL PADRON DE USUARIOS </t>
  </si>
  <si>
    <t>DESARROLLO DE SISTEMA GESTION POR COMPARACION (SEGUNDA ETAPA)</t>
  </si>
  <si>
    <t xml:space="preserve">ELABORACIÓN DEL PLAN DE DESARROLLO INTEGRAL (PDI) </t>
  </si>
  <si>
    <t>ADQUISICION DE CUATRO EQUIPOS DE DESAZOLVE PARA REDES DE ALCANTARILLADO</t>
  </si>
  <si>
    <t xml:space="preserve">FORTALECIMIENTO DE CAPACIDADES </t>
  </si>
  <si>
    <t>P E 0 0 5</t>
  </si>
  <si>
    <t>CONSTRUCCIÓN DE PLANTA POTABILIZADORA EN EL RÍO SONORA, EN LA LOCALIDAD DE ACONCHI, EN EL MUNICIPIO DE ACONCHI, EN EL ESTADO DE SONORA. (OBRAS COMPLEMENTARIAS DE DISTRIBUCIÓN)</t>
  </si>
  <si>
    <t>EQUIPAMIENTO Y CONDUCCIÓN 7 KM DE CONDUCCIÓN DEL POZO EL BAMBALETE.</t>
  </si>
  <si>
    <t>CONSTRUCCIÓN DE PLANTA POTABILIZADORA EN EL RÍO SONORA, EN LA LOCALIDAD DE ARIZPE, EN EL MUNICIPIO DE ARIZPE, EN EL ESTADO DE SONORA. (OBRAS COMPLEMENTARIAS DE DISTRIBUCIÓN)</t>
  </si>
  <si>
    <t>AMPLIACIÓN DE LA RED  ALCANTARILLADO SANITARIO, 872 ML DE TUBERÍA DE PVC DE 6 PULGADAS DE DIÁMETRO Y 118 DESCARGAS , ÁTIL, SONORA</t>
  </si>
  <si>
    <t>REHABILITACIÓN DE LAGUNA DE OXIDACIÓN 1 MODULO</t>
  </si>
  <si>
    <t>EQUIPAMIENTO DE POZO PARA LAS LOCALIDADES DE ATOTONILCO, VILLA GUADALUPE Y LA TINA</t>
  </si>
  <si>
    <t>BACUM</t>
  </si>
  <si>
    <t>ATOTONILCO, VILLA GUADALUPE Y LA TINA</t>
  </si>
  <si>
    <t>CONSTRUCCIÓN DE PLANTA POTABILIZADORA EN EL RÍO SONORA, EN LA LOCALIDAD DE BAVIÁCORA, EN EL MUNICIPIO DE BAVIÁCORA, EN EL ESTADO DE SONORA. (OBRAS COMPLEMENTARIAS DE DISTRIBUCIÓN)</t>
  </si>
  <si>
    <t>PERFORACIÓN, AFORO, EQUIPAMIENTO, ELECTRIFICACIÓN Y CONEXIÓN DEL POZO DE AGUA POTABLE</t>
  </si>
  <si>
    <t>BENITO JUÁREZ</t>
  </si>
  <si>
    <t>COL. JECOPACO</t>
  </si>
  <si>
    <t>EQUIPAMIENTO DE POZO EL RASTRO</t>
  </si>
  <si>
    <t xml:space="preserve">BENJAMÍN HILL </t>
  </si>
  <si>
    <t>REHABILITACIÓN DE POZO Y EQUIPAMIENTO EN EL POZO LA ESTRELLA</t>
  </si>
  <si>
    <t>PERFORACIÓN DE POZO, EQUIPAMIENTO Y CONEXIÓN AL TANQUE</t>
  </si>
  <si>
    <t>SAN DIEGO</t>
  </si>
  <si>
    <t xml:space="preserve">EQUIPAMIENTO DE POZO </t>
  </si>
  <si>
    <t>EJIDO SAN MIGUEL</t>
  </si>
  <si>
    <t>PROYECTO EJECUTIVO PARA LA REHABILITACIÓN DE PLANTA DE TRATAMIENTO PARA AGUAS RESIDUALES EN EMPALME, MUNICIPIO DE EMPALME.</t>
  </si>
  <si>
    <t>PERFORACIÓN Y EQUIPAMIENTO DE POZO</t>
  </si>
  <si>
    <t>NARCISO MENDOZA.</t>
  </si>
  <si>
    <t>REHABILITACIÓN DE RED DE ATARJEAS EN LA COLONIA ORIENTE Y LIBERTAD</t>
  </si>
  <si>
    <t>REHABILITACIÓN DE RED DE ATARJEAS EN LA COLONIA ORTIZ Y LIBERTAD</t>
  </si>
  <si>
    <t xml:space="preserve">REHABILITACIÓN DE COLECTOR ORIENTE </t>
  </si>
  <si>
    <t>REHABILITACIÓN DE LAGUNA DE OXIDACIÓN EL ZANCUDO</t>
  </si>
  <si>
    <t>REEQUIPAMIENTO DE 8 CARCAMOS EN EMPALME</t>
  </si>
  <si>
    <t>REHABILITACIÓN DE EMISOR DE 40 LPS DE LA PTAR EL ZANCUDO</t>
  </si>
  <si>
    <t xml:space="preserve">PADRON DE USUARIOS </t>
  </si>
  <si>
    <t>PROYECTO DE SECTORIZACION DE RED DE AGUA POTABLE DE LA CIUDAD DE EMPALME</t>
  </si>
  <si>
    <t>CATASTRO DE RED DE AGUAPOTABLE DE LA CIUDAD DE EMPALME</t>
  </si>
  <si>
    <t>REHABILITACIÓN DE COLECTOR LOMA DORADA 1,037 MTS</t>
  </si>
  <si>
    <t>REHABILITACIÓN COLECTOR CALLE 10 1,128 MTS</t>
  </si>
  <si>
    <t>REHABILITACIÓN DE COLECTOR BENITO JUAREZ DE 397 MTS</t>
  </si>
  <si>
    <t>REHABILITACIÓN DE COLECTOR FAUSTINO FELIX SERNA 538 MTS</t>
  </si>
  <si>
    <t xml:space="preserve">REHABILITACIÓN DE COLECTOR SANCHEZ TABOADA 550 MTS </t>
  </si>
  <si>
    <t>REHABILITACION DE COLECTOR CENTRO 319 MTS</t>
  </si>
  <si>
    <t>REHABILITACIÓON DE COLECTOR MAR DEL NORTE 1200 ML</t>
  </si>
  <si>
    <t>PROYECTO EJECUTIVO Y CONSTRUCCIÓN PARA EL REDIRECCIONAMIENTO DE FLUJOS DE LOS CÁRCAMOS DE AGUAS NEGRAS EN LA LOCALIDAD DE GUAYMAS, MUNICIPIO DE GUAYMAS, EN EL ESTADO DE SONORA.</t>
  </si>
  <si>
    <t>HEROICA GUAYMAS</t>
  </si>
  <si>
    <t>PROYECTO EJECUTIVO Y CONSTRUCCIÓNPARA PLANTA DE TRATAMIENTO DE AGUAS RESIDUALES "NORTE" EN LA LOCALIDAD DE GUAYMAS, MUNICIPIO DE GUAYMAS, EN EL ESTADO DE SONORA.</t>
  </si>
  <si>
    <t>MODERNIZACIÓN DEL SISTEMA DE TRATAMIENTO "LA SALADA" A TRAVÉS DE UNA PLANTA DE TRATAMIENTO DE AGUAS RESIDUALES "PTAR SUR" EN LA LOCALIDAD DE GUAYMAS, MUNICIPIO DE GUAYMAS, EN EL ESTADO DE SONORA.</t>
  </si>
  <si>
    <t>OBRAS DE REHABILITACIÓN Y AMPLIACIÓN DE INFRAESTRUCTURA DE AGUA POTABLE Y ALCANTARILLADO EN GUAYMAS</t>
  </si>
  <si>
    <t>MANTENIMIENTO DE EQUIPOS DE BOMBEO EN EL RESERVORIO SUR</t>
  </si>
  <si>
    <t>HERMOSIILO</t>
  </si>
  <si>
    <t>ELECTRIFICACIÓN DE RESERVORIO SUR (SEGUNDA ETAPA)</t>
  </si>
  <si>
    <t>AUTOMATIZACIÓN DE PLANTAS DE BOMBEO FLOTANTES Y REBOMBEO BÚSTER EN EL NOVILLO</t>
  </si>
  <si>
    <t>SUMINISTRO E INSTALACIÓN DE VARIADOR DE FRECUENCIA PARA PLANTA DE BOMBEO FLOTANTE Y REBOMBEO BÚSTER EN EL NOVILLO</t>
  </si>
  <si>
    <t>REHABILITACIÓN DE EDIFICIO DE REBOMBEO EN EL NOVILLO</t>
  </si>
  <si>
    <t>REHABILITACIÓN DE ESTRUCTURA DE ACERO DE SOPORTE EN OBRA DE TOMA</t>
  </si>
  <si>
    <t xml:space="preserve">REHABILITACIÓN DE SEDIMENTADORES CON REEMPLAZO DE MÓDULOS DE PLÁSTICO DE LA PLANTA POTABILIZADORA SUR, EN HERMOSILLO, SONORA. </t>
  </si>
  <si>
    <t>PROTECCIÓN CATÓDICA PARA ACUEDUCTO INDEPENDENCIA, EN LA LOCALIDAD DE HERMOSILLO, MPIO. HERMOSILLO,SONORA.</t>
  </si>
  <si>
    <t>CONSTRUCCIÓN DE PLANTA POTABILIZADORA EN EL RÍO SONORA, EN LA LOCALIDAD DE HUÉPAC, EN EL MUNICIPIO DE HUÉPAC, EN EL ESTADO DE SONORA. (OBRAS COMPLEMENTARIAS DE DISTRIBUCIÓN)</t>
  </si>
  <si>
    <t>EQUIPAMIENTO. CONEXIÓN  Y ELECTRIFICACION DE POZO Y PANELES SOLARES</t>
  </si>
  <si>
    <t>LA CAPILLA</t>
  </si>
  <si>
    <t xml:space="preserve">ELECTRIFICACIÓN, EQUIPO DE BOMBEO Y PANELES SOLARES EN POZO PARA AGUA POTABLE EN MAZATÁN, SONORA </t>
  </si>
  <si>
    <t>PROYECTO EJECUTIVO PARA LA CONSTRUCCIÓN DE PLANTA PARA EL TRATAMIENTO DE AGUAS RESIDUALES DEL MUNICIPIO DE MOCTEZUMA.</t>
  </si>
  <si>
    <t>CONSTRUCCIÓN DE OBRAS DE SECTORIZACIÓN DE AGUA POTABLE (SECTOR 1) EN NACOZARI DE GARCÍA, SONORA</t>
  </si>
  <si>
    <t>NACOZARI DE GARCÍA</t>
  </si>
  <si>
    <t>PROYECTO EJECUTIVO PARA ACUEDUCTO MOCUZARI (PILARES)-NAVOJOA</t>
  </si>
  <si>
    <t>NAVOJOA</t>
  </si>
  <si>
    <t>DIAGNÓSTICO Y PLANEACIÓN GARANTIZAR AGUA PARA NOGALES POR LOS PRÓXIMOS 30 AÑOS.</t>
  </si>
  <si>
    <t>SUMINISTRO, INSTALACIÓN Y PUESTA EN MARCHA DE PLANTA PURIFICADORA EN NUEVO TEPUPA, SAN PEDRO DE LA CUEVA, SONORA</t>
  </si>
  <si>
    <t>NUEVO TEPUPA</t>
  </si>
  <si>
    <t>SAN PEDRO DE LA CUEVA</t>
  </si>
  <si>
    <t>REHABILITACIÓN DE POZO, REHABILITACIÓN Y AMPLIACIÓN DE LA RED</t>
  </si>
  <si>
    <t>PÍTIQUITO</t>
  </si>
  <si>
    <t xml:space="preserve">PUERTO LIBERTAD </t>
  </si>
  <si>
    <t>PROYECTO EJECUTIVO PARA LA AMPLIAR A 200 LTS/SEG LA ACTUAL PLANTA TRATADORA DE AGUAS RESIDUALES, ASÍ COMO LA CONSTRUCCIÓN DE NUEVA LAGUNA DE OXIDACIÓN.</t>
  </si>
  <si>
    <t>PROYECTO EJECUTIVO PARA LA CONSTRUCCIÓN DE PLANTA TRATADORA DE AGUAS RESIDUALES.</t>
  </si>
  <si>
    <t>CONSTRUCCIÓN DE POZO DE AGUA EN BATACOZA</t>
  </si>
  <si>
    <t>BATACOSA</t>
  </si>
  <si>
    <t>ACTUALIZACIÓN DE PROYECTO DE PLANTA DE TRATAMIENTO TIPO LAGUNAR, EN LA LOCALIDAD DE NURI, MUNICIPIO DE ROSARIO</t>
  </si>
  <si>
    <t>SUMINISTRO, INSTALACIÓN Y PUESTA EN MARCHA DE PLANTA PURIFICADORA POR ÓSMOSIS INVERSA</t>
  </si>
  <si>
    <t>SAN LUIS RÍO COLORADO</t>
  </si>
  <si>
    <t>EJIDO POZOS DE ARVIZU</t>
  </si>
  <si>
    <t>REHABILITACIÓN DE EMISOR PRINCIPAL DE 20 PULGADAS EN DISTINTOS SECTORES, EN LA LOCALIDAD DE SANTA ANA, EN EL MUNICIPIO DE SANTA ANA, EN EL ESTADO DE SONORA.</t>
  </si>
  <si>
    <t>REHABILITACIÓN DE 4,134.00 ML DE 4", 513.00 ML DE 8" Y 226 TOMAS DOMICILIARIAS EN EL SISTEMA DE RED DE AGUA POTABLE EN DISTINTAS CALLES Y AVENIDAS, EN LA LOCALIDAD DE SANTA ANA, MUNICIPIO DE SANTA ANA, SONORA. (SECTORIZACIÓN SANTA ANA)</t>
  </si>
  <si>
    <t xml:space="preserve">PROYECTO EJECUTIVO PARA LA CONSTRUCCIÓN DE SISTEMA DE ABASTECIMIENTO DE AGUA  POTABLE (REQUIERE PILA PARA RESERVA DE AGUA) EN LA LOCALIDAD DE TEPACHE, MUNICIPIO DE  TEPACHE SONORA. </t>
  </si>
  <si>
    <t>TEPACHE</t>
  </si>
  <si>
    <t>CONSTRUCCIÓN DE LÍNEA DE CONDUCCIÓN DE POZO A TANQUE DE ALMACENAMIENTO.</t>
  </si>
  <si>
    <t>PROYECTOS EJECUTIVOS DE PLANTAS POTABILIZADORAS EN 17 LOCALIDADES DEL RÍO SONORA</t>
  </si>
  <si>
    <t>ACIONES DE DESINFECCIÓN</t>
  </si>
  <si>
    <t>SUMINISTRO Y COLOCACIÓN DE PANELES SOLARES (40 LOCALIDADES)</t>
  </si>
  <si>
    <t>REHABILITACIÓN DE PLANTA DE TRATAMIENTO PARA AGUAS RESIDUALES EN EMPALME, MUNICIPIO DE EMPALME.</t>
  </si>
  <si>
    <t>REHABILITACIÓN DE RED INFRAESTRUCTURA HIDRÁULICA Y DRENAJE SANITARIO (EMERGENCIAS), EN VARIAS LOCALIDADES, EN VARIOS MUNICIPIO, EN EL ESTADO DE SONORA.</t>
  </si>
  <si>
    <t>PROGRAMA OPERATIVO ANUAL 2024</t>
  </si>
  <si>
    <t>CONVENIO DE COOLABORACION  2023 CON LA CONAGUA PARA EL PLAN DE JUSTICIA DEL PUEBLO YAQUI</t>
  </si>
  <si>
    <t>CONVENIO DE COOLABORACION  2024 CON LA CONAGUA PARA EL PLAN DE JUSTICIA DEL PUEBLO YAQUI</t>
  </si>
  <si>
    <t>CONSTRUCCIÓN DE PRESA CENTENARIO, CAPACIDAD NAMO 3.5 HM3 EN EL MUNICIPIO NACOZARI DE GARCÍA, ESTADO DE SONORA (SEGUNDA ETAPA).</t>
  </si>
  <si>
    <t>NACOZARI</t>
  </si>
  <si>
    <t xml:space="preserve"> PRESUPUESTO DE EGRESOS 2024</t>
  </si>
  <si>
    <t>PRESUPUESTO DE EGRESOS 2024</t>
  </si>
  <si>
    <t>PRESUP AUT. 2023</t>
  </si>
  <si>
    <t>PRESUPUESTO DEVENGADO (31 JUL 2023)</t>
  </si>
  <si>
    <t>PRESUPUESTO AUTORIZADO. 2024 (448)</t>
  </si>
  <si>
    <t>SUBSIDIO</t>
  </si>
  <si>
    <t>SUBSIDIO CFE</t>
  </si>
  <si>
    <t>Equipos medico y de laboratorio</t>
  </si>
  <si>
    <t>Sistemas de aire acondicionado, calefaccion y de refrigeracion industrial y comercial</t>
  </si>
  <si>
    <t>Maquinaria y equipo electrico y electronico</t>
  </si>
  <si>
    <t>Herramientas</t>
  </si>
  <si>
    <t>Otros equipos</t>
  </si>
  <si>
    <t>LICENCIAS INFORMATICAS E INTELECTUALES</t>
  </si>
  <si>
    <t>CAPITULO</t>
  </si>
  <si>
    <t>PRESUPUESTO</t>
  </si>
  <si>
    <t>PROYECTADO</t>
  </si>
  <si>
    <t>CFE SUBSIDIO</t>
  </si>
  <si>
    <t>TOTALES</t>
  </si>
  <si>
    <r>
      <rPr>
        <b/>
        <sz val="12"/>
        <color rgb="FFFF0000"/>
        <rFont val="Calibri"/>
        <family val="2"/>
        <scheme val="minor"/>
      </rPr>
      <t xml:space="preserve">NOTA: </t>
    </r>
    <r>
      <rPr>
        <b/>
        <sz val="11"/>
        <rFont val="Calibri"/>
        <family val="2"/>
        <scheme val="minor"/>
      </rPr>
      <t>Del presupuesto de Ingresos Proyectado por el area comerial, solo alcanzaria a cubrir un parte de los Servicios</t>
    </r>
  </si>
  <si>
    <t>personales, para que el organismo pueda continuar prestando un servivio eficiente necesitamos que el presupuesto</t>
  </si>
  <si>
    <t xml:space="preserve">faltante se tome en cuenta para solictarlo como subsidio,de lo contrario los capitulos 2000 y 3000, de materiales y </t>
  </si>
  <si>
    <t>suministros y   servicios generales, quedarian sin  presupuesto.</t>
  </si>
  <si>
    <t xml:space="preserve"> PRESUP. 2023</t>
  </si>
  <si>
    <t>TOTAL DEVENGADO AL 31 DE JULIO 2023</t>
  </si>
  <si>
    <t xml:space="preserve"> PRESUP. AUTORIZADO 2023</t>
  </si>
  <si>
    <t xml:space="preserve"> ANTEPROYECTO DE PRESUPUESTO DE EGRESOS 2024</t>
  </si>
  <si>
    <t>SISTEMAS DE AIRE ACONDICIONADO, CALEFACCION Y DE REFRIGERACION INDUSTRIAL Y COMERCIAL</t>
  </si>
  <si>
    <t>OTROS EQUIPOS</t>
  </si>
  <si>
    <t>OPERACIÓN ACUEDUCTO YAQUI</t>
  </si>
  <si>
    <t>DERECHOS  EXT. CONAGUA 2024</t>
  </si>
  <si>
    <t>ANTEPROYECTO DE PRESUPUESTO 2024</t>
  </si>
  <si>
    <t xml:space="preserve"> DERECHOS DE EXTRACCION 2024</t>
  </si>
  <si>
    <t>DERECHOS DE EXTRACCION 2024</t>
  </si>
  <si>
    <t>Proyecto de la Presa de Almacenamiento y control del Río Sonora en la Puerta del Sol, en la Localidad de Puerta del Sol Municipio de Ures, en el Estado de Sonora.</t>
  </si>
  <si>
    <t>Hermosillo</t>
  </si>
  <si>
    <t>Puerta del Sol</t>
  </si>
  <si>
    <t>Actualización de Proyecto Ejecutivo de la Presa de Almacenamiento Sinoquipe.</t>
  </si>
  <si>
    <t>Arizpe</t>
  </si>
  <si>
    <t>Sinoquipe</t>
  </si>
  <si>
    <t>Estudio de análisis de alternativas para el manejo del sistema integral de Presas del Río Sonora.</t>
  </si>
  <si>
    <t>Varios</t>
  </si>
  <si>
    <t>Varias</t>
  </si>
  <si>
    <t>Actualizacion de Proyecto Ejecutivo de modernización del vertedor y cortina de la presa Ingeniero Rodolfo Félix Valdez. (El Molito).</t>
  </si>
  <si>
    <t>Molino de Camou</t>
  </si>
  <si>
    <t>Modificación del vertedor y sobreelevación de la cortina de la Presa el Molinito, Municipio de Hermosillo.</t>
  </si>
  <si>
    <t>Estudio de factibilidad para el abastecimiento de la zona norte de Hermosillo con agua superficial del río Sonora.</t>
  </si>
  <si>
    <t>Estatal</t>
  </si>
  <si>
    <t>Estudios de factibilidad para la protección de avenidas a centros de población y áreas productivas del río Sonora</t>
  </si>
  <si>
    <t>Estudio de Manifiesto de Impacto Ambiental para la Presa Sinoquipe sobre el río Sonora.</t>
  </si>
  <si>
    <t>Estudio de Cambio de Uso de Suelo para la Presa Sinoquipe sobre el río Sonora.</t>
  </si>
  <si>
    <t>Estudio de Analisis Costo Beneficio de la Presa Sinoquipe sobre el río Sonora, para la Unidad de Inversiones de la SHCP</t>
  </si>
  <si>
    <t>Adecuaciones al proyecto de la Presa Sinoquipe sobre el río Sonora (Pantalla Impermeable)</t>
  </si>
  <si>
    <t>Proyecto Ejecutivo de Obra de toma flotanteen la presa El Molinito, en Hermosillo.</t>
  </si>
  <si>
    <t>Actualización de Proyecto Ejecutivo de Presa Las Chivas, Río San Miguel de Horcasitas, Sonora.</t>
  </si>
  <si>
    <t>San Miguel de Horcasitas</t>
  </si>
  <si>
    <t>Estudio de factibilidad para el abastecimiento de la zona norte de Hermosillo con agua superficial del río San Miguel.</t>
  </si>
  <si>
    <t>Hermosillo, San Miguel de Horcasitas</t>
  </si>
  <si>
    <t>Estudios de factibilidad para la protección de avenidas a centros de población y áreas productivas del río San Miguel</t>
  </si>
  <si>
    <t>Estudio de Manifiesto de Impacto Ambiental para la Presa Las Chivas sobre el río San Miguel.</t>
  </si>
  <si>
    <t>Estudio de Cambio de Uso de Suelo para la Presa Las Chivas sobre el río San Miguel.</t>
  </si>
  <si>
    <t>Estudio de Analisis Costo Beneficio de la Presa Las Chivas sobre el río San Miguel, para la Unidad de Inversiones de la SHCP</t>
  </si>
  <si>
    <t>Adecuaciones al proyecto de la Presa Las Chivas sobre el río San Miguel (Pantalla Impermeable)</t>
  </si>
  <si>
    <t>Proyecto Ejecutivo de Planta Potabilizadora Norte, en Hermosillo, para recibir aguas de la presa Las Chivas.</t>
  </si>
  <si>
    <t xml:space="preserve">Proyectos ejecutivos de Obra de Toma y estación de bombeo; Línea de bombeo de la estación de bombeo al tanque superficial; Tanque de almacenamiento supercicial de 5,000 m3, ubicado en la presa Laas Chivas; Línea de conducción de tanque en la presa Las Chivas hacia Planta Potabilizadora en Hermosillo; Línea de interconexión de la planta potabilizadora norte a la red de la ciudad; Linea de bajada de la planta potabilizadora norte a tanque superficial al Oriente de Hermosillo; Tanque de almacenamiento superficial de 5,000 me ubicado al Oriente de Hermosillo. </t>
  </si>
  <si>
    <t>Actualización de Proyecto Ejecutivo Integral para la construcción de presa La Palma, en la localidad de Quiriego, municipio de Quiriego en el Estado de Sonora.</t>
  </si>
  <si>
    <t>Quiriego</t>
  </si>
  <si>
    <t>Actualización de estudios y proyectos en el valle de Guaymas y Empalme, incluyendo el Geohidrológico.</t>
  </si>
  <si>
    <t>Guaymas y Empalme</t>
  </si>
  <si>
    <t>Indirectos de supervisión para llevar el control y la correcta ejecución de las obras hidroagrícolas de la Etnia Yaqui.</t>
  </si>
  <si>
    <t xml:space="preserve">MODERNIZACIÓN DE LA ZONA DE RIEGO PUNTA DE AGUA </t>
  </si>
  <si>
    <t>Z.R. PUNTA DE AGUA</t>
  </si>
  <si>
    <t>Deuda Publica</t>
  </si>
  <si>
    <t>CAPITULO DEL GASTO</t>
  </si>
  <si>
    <t>Servicios Personales</t>
  </si>
  <si>
    <t>Materiales y Suministros</t>
  </si>
  <si>
    <t>Servicios Generales</t>
  </si>
  <si>
    <t>Bienes Muebles, Inmuebles e Intangibles</t>
  </si>
  <si>
    <t>Inversión Publica</t>
  </si>
  <si>
    <t xml:space="preserve">Deuda Pública </t>
  </si>
  <si>
    <t>TIPO DE GASTO</t>
  </si>
  <si>
    <t>MONTO DE PRESUPUESTO</t>
  </si>
  <si>
    <t>VARIACIÓN</t>
  </si>
  <si>
    <t>ABSOLUTA</t>
  </si>
  <si>
    <t>%</t>
  </si>
  <si>
    <t>1.-  Gasto Corriente</t>
  </si>
  <si>
    <t>1000 Servicios Personales</t>
  </si>
  <si>
    <t>2000 Materiales y Suministros</t>
  </si>
  <si>
    <t>3000 Servicios Generales</t>
  </si>
  <si>
    <t>subtotal</t>
  </si>
  <si>
    <t>2.- Gasto de Capital</t>
  </si>
  <si>
    <t>5000 Bienes Muebles, Inmuebles e Intangibles</t>
  </si>
  <si>
    <t>6000 Inversión Publica</t>
  </si>
  <si>
    <t>9000 Deuda Pública</t>
  </si>
  <si>
    <t>7000 Inv.Financieras y otras prov.</t>
  </si>
  <si>
    <t>PERFORACIÓN Y EQUIPAMIENTOS PARA AGUA POTABLE EN 30 COMUNIDADES</t>
  </si>
  <si>
    <t>REPARACIÓN DE COLAPSOS DE TUBERIAS DE DRENAJE EN VARIAS LOCALIDADES DEL ESTADO DE SONORA</t>
  </si>
  <si>
    <t>CONCEPTOS PRIORITARIOS VOCALIA</t>
  </si>
  <si>
    <t xml:space="preserve">095 - DIRECCIÓN Y COORDINACIÓN </t>
  </si>
  <si>
    <t>046 - ATENCIÓN DE ASUNTOS JURIDICOS</t>
  </si>
  <si>
    <t>287 - COORDINACIÓN ADMINISTRATIVA</t>
  </si>
  <si>
    <t>274 - INFRAESTRUCTURA HIDROAGRÍCOLA</t>
  </si>
  <si>
    <t>095 -DIRECCIÓN Y COORDINACIÓN</t>
  </si>
  <si>
    <t>POR ACTIVIDAD O PROYECTO</t>
  </si>
  <si>
    <t>046 - ATENCIÓN DE ASUNTOS JURÍDICOS</t>
  </si>
  <si>
    <t>448 - AGUA POTABLE Y ALCANTARILLADO</t>
  </si>
  <si>
    <t>PRESUPUESTO ESTIMADO</t>
  </si>
  <si>
    <t>ORIGEN DE LOS RECURSOS</t>
  </si>
  <si>
    <t>Proyecto de Anexo de Programas que contribuyen a la Igualdad entre Mujeres y Hombres, para el ejercicio fiscal del estado de Sonora 2024</t>
  </si>
  <si>
    <t>EJECUTOR DEL GASTO</t>
  </si>
  <si>
    <t>NÚM. DE PROGRAMAS /ACTIVIDADES /ACCIONES</t>
  </si>
  <si>
    <t>PORCENTAJE DEL PRESUPUESTO ESTIMADO</t>
  </si>
  <si>
    <t>Propios</t>
  </si>
  <si>
    <t>Municipal</t>
  </si>
  <si>
    <t>Dirección General de Administración y Finanzas (AoP 287)</t>
  </si>
  <si>
    <t>Dirección General de Infraestructura Hidraúlica Urbana</t>
  </si>
  <si>
    <t>(AoP 448)</t>
  </si>
  <si>
    <t>Dirección General de Infraestructura Hidroagrícola (AoP 274)</t>
  </si>
  <si>
    <t>Total</t>
  </si>
  <si>
    <t>subsidio pre autorizado Org OP</t>
  </si>
  <si>
    <t>capitulo 1000</t>
  </si>
  <si>
    <t>capitulo 2000</t>
  </si>
  <si>
    <t>capitulo 3000</t>
  </si>
  <si>
    <t>subsidio CFE</t>
  </si>
  <si>
    <t xml:space="preserve"> PRESUPUESTO AUTORIZADO 2024</t>
  </si>
  <si>
    <t xml:space="preserve"> PRESUPUESTO 2024</t>
  </si>
  <si>
    <t>PRESUPUESTO DE INGRESOS Y EGRESOS 2024</t>
  </si>
  <si>
    <t>op-desaladora</t>
  </si>
  <si>
    <t>OPERACIÓN (DIRECCION GENERAL)</t>
  </si>
  <si>
    <t>OTROS SUBSIDIOS OPERACIÓN ORGANISMOS OPERADORES</t>
  </si>
  <si>
    <t>INVERSIÓN PÚBLICA</t>
  </si>
  <si>
    <t xml:space="preserve"> PRESUPUESTO DE EGRESOS UNIDADES OPERATIVAS 2024</t>
  </si>
  <si>
    <t xml:space="preserve"> PRESUPUESTO DE EGRESOS GUAYMAS 2024</t>
  </si>
  <si>
    <t xml:space="preserve"> PRESUPUESTO DE EGRESOS EMPALME 2024</t>
  </si>
  <si>
    <t xml:space="preserve"> PRESUPUESTO DE EGRESOS SAN CARLOS 2024</t>
  </si>
  <si>
    <t xml:space="preserve"> PRESUPUESTO DE EGRESOS VICAM 2024</t>
  </si>
  <si>
    <t xml:space="preserve"> PRESUPUESTO DE EGRESOS CANANEA 2024</t>
  </si>
  <si>
    <t>INVERSIONES FINANCIERAS Y OTRAS PROVISIONES</t>
  </si>
  <si>
    <t>INVERSIONES FINANCIERAS Y OTRAS PROV.</t>
  </si>
  <si>
    <t>Inversiones financieras y otras provisiones</t>
  </si>
  <si>
    <t>INVERSIÓN PUBLICA</t>
  </si>
  <si>
    <t>PROGRAMA</t>
  </si>
  <si>
    <t>PARTIDA</t>
  </si>
  <si>
    <t>PLAN HIDRICO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</si>
</sst>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  <numFmt numFmtId="167" formatCode="&quot;$&quot;#,##0.00"/>
    <numFmt numFmtId="168" formatCode="_(&quot;$&quot;* #,##0.00_);_(&quot;$&quot;* \(#,##0.00\);_(&quot;$&quot;* &quot;-&quot;??_);_(@_)"/>
    <numFmt numFmtId="169" formatCode="#,##0.0"/>
    <numFmt numFmtId="170" formatCode="#,##0_ ;[Red]\-#,##0\ 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Montserrat"/>
    </font>
    <font>
      <u/>
      <sz val="10"/>
      <name val="Montserrat"/>
    </font>
    <font>
      <b/>
      <sz val="12"/>
      <name val="Montserrat"/>
    </font>
    <font>
      <b/>
      <sz val="10"/>
      <name val="Montserrat"/>
    </font>
    <font>
      <sz val="10"/>
      <color theme="1"/>
      <name val="Montserrat"/>
    </font>
    <font>
      <b/>
      <sz val="11"/>
      <name val="Montserrat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onstantia"/>
      <family val="1"/>
    </font>
    <font>
      <b/>
      <sz val="12"/>
      <name val="Constantia"/>
      <family val="1"/>
    </font>
    <font>
      <i/>
      <sz val="15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mbria"/>
      <family val="1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Bookman Old Style"/>
      <family val="1"/>
    </font>
    <font>
      <i/>
      <sz val="11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name val="Constantia"/>
      <family val="1"/>
    </font>
    <font>
      <b/>
      <i/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theme="1"/>
      <name val="Montserrat"/>
    </font>
    <font>
      <b/>
      <sz val="16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0E53"/>
        <bgColor indexed="64"/>
      </patternFill>
    </fill>
    <fill>
      <patternFill patternType="solid">
        <fgColor rgb="FFDC7F3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E7EAEC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14">
    <xf numFmtId="0" fontId="0" fillId="0" borderId="0" xfId="0"/>
    <xf numFmtId="43" fontId="0" fillId="0" borderId="0" xfId="0" applyNumberFormat="1"/>
    <xf numFmtId="0" fontId="4" fillId="2" borderId="0" xfId="0" applyFont="1" applyFill="1"/>
    <xf numFmtId="43" fontId="4" fillId="2" borderId="0" xfId="1" applyFont="1" applyFill="1"/>
    <xf numFmtId="0" fontId="4" fillId="0" borderId="0" xfId="0" applyFont="1"/>
    <xf numFmtId="0" fontId="6" fillId="2" borderId="0" xfId="0" applyFont="1" applyFill="1"/>
    <xf numFmtId="43" fontId="6" fillId="2" borderId="0" xfId="1" applyFont="1" applyFill="1"/>
    <xf numFmtId="0" fontId="6" fillId="0" borderId="0" xfId="0" applyFont="1"/>
    <xf numFmtId="0" fontId="7" fillId="2" borderId="0" xfId="0" applyFont="1" applyFill="1"/>
    <xf numFmtId="43" fontId="7" fillId="2" borderId="0" xfId="1" applyFont="1" applyFill="1"/>
    <xf numFmtId="0" fontId="7" fillId="0" borderId="0" xfId="0" applyFont="1"/>
    <xf numFmtId="8" fontId="2" fillId="2" borderId="1" xfId="0" applyNumberFormat="1" applyFont="1" applyFill="1" applyBorder="1" applyAlignment="1">
      <alignment vertical="top" wrapText="1"/>
    </xf>
    <xf numFmtId="8" fontId="8" fillId="2" borderId="0" xfId="0" applyNumberFormat="1" applyFont="1" applyFill="1"/>
    <xf numFmtId="0" fontId="9" fillId="2" borderId="0" xfId="0" applyFont="1" applyFill="1"/>
    <xf numFmtId="43" fontId="9" fillId="2" borderId="0" xfId="0" applyNumberFormat="1" applyFont="1" applyFill="1"/>
    <xf numFmtId="43" fontId="9" fillId="2" borderId="0" xfId="1" applyFont="1" applyFill="1"/>
    <xf numFmtId="0" fontId="9" fillId="0" borderId="0" xfId="0" applyFont="1"/>
    <xf numFmtId="0" fontId="9" fillId="2" borderId="3" xfId="0" applyFont="1" applyFill="1" applyBorder="1"/>
    <xf numFmtId="43" fontId="7" fillId="2" borderId="0" xfId="0" applyNumberFormat="1" applyFont="1" applyFill="1"/>
    <xf numFmtId="4" fontId="7" fillId="2" borderId="0" xfId="0" applyNumberFormat="1" applyFont="1" applyFill="1"/>
    <xf numFmtId="8" fontId="2" fillId="2" borderId="0" xfId="0" applyNumberFormat="1" applyFont="1" applyFill="1"/>
    <xf numFmtId="43" fontId="7" fillId="0" borderId="0" xfId="0" applyNumberFormat="1" applyFont="1"/>
    <xf numFmtId="43" fontId="9" fillId="2" borderId="3" xfId="1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43" fontId="13" fillId="2" borderId="0" xfId="1" applyFont="1" applyFill="1"/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43" fontId="0" fillId="2" borderId="0" xfId="0" applyNumberFormat="1" applyFill="1"/>
    <xf numFmtId="43" fontId="14" fillId="2" borderId="0" xfId="0" applyNumberFormat="1" applyFont="1" applyFill="1" applyAlignment="1">
      <alignment horizontal="center"/>
    </xf>
    <xf numFmtId="43" fontId="0" fillId="2" borderId="0" xfId="1" applyFont="1" applyFill="1"/>
    <xf numFmtId="43" fontId="0" fillId="2" borderId="0" xfId="1" applyFont="1" applyFill="1" applyBorder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3" fontId="17" fillId="2" borderId="3" xfId="1" applyFont="1" applyFill="1" applyBorder="1"/>
    <xf numFmtId="43" fontId="17" fillId="2" borderId="6" xfId="1" applyFont="1" applyFill="1" applyBorder="1"/>
    <xf numFmtId="43" fontId="17" fillId="2" borderId="0" xfId="1" applyFont="1" applyFill="1" applyBorder="1" applyAlignment="1">
      <alignment horizontal="left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0" xfId="1" applyFont="1" applyFill="1" applyBorder="1" applyAlignment="1">
      <alignment horizontal="center" vertical="center" wrapText="1"/>
    </xf>
    <xf numFmtId="0" fontId="18" fillId="2" borderId="3" xfId="0" applyFont="1" applyFill="1" applyBorder="1"/>
    <xf numFmtId="0" fontId="18" fillId="2" borderId="6" xfId="0" applyFont="1" applyFill="1" applyBorder="1"/>
    <xf numFmtId="43" fontId="18" fillId="2" borderId="0" xfId="1" applyFont="1" applyFill="1"/>
    <xf numFmtId="43" fontId="16" fillId="2" borderId="0" xfId="1" applyFont="1" applyFill="1" applyBorder="1" applyAlignment="1">
      <alignment horizontal="left"/>
    </xf>
    <xf numFmtId="165" fontId="15" fillId="2" borderId="0" xfId="1" applyNumberFormat="1" applyFont="1" applyFill="1" applyBorder="1" applyAlignment="1">
      <alignment horizontal="right" vertical="center" indent="1"/>
    </xf>
    <xf numFmtId="43" fontId="16" fillId="2" borderId="0" xfId="1" applyFont="1" applyFill="1" applyAlignment="1">
      <alignment horizontal="center" wrapText="1"/>
    </xf>
    <xf numFmtId="0" fontId="18" fillId="0" borderId="0" xfId="0" applyFont="1"/>
    <xf numFmtId="0" fontId="19" fillId="2" borderId="5" xfId="0" applyFont="1" applyFill="1" applyBorder="1" applyAlignment="1">
      <alignment vertical="center" wrapText="1"/>
    </xf>
    <xf numFmtId="4" fontId="19" fillId="2" borderId="3" xfId="0" applyNumberFormat="1" applyFont="1" applyFill="1" applyBorder="1" applyAlignment="1">
      <alignment horizontal="left" vertical="center" wrapText="1"/>
    </xf>
    <xf numFmtId="4" fontId="19" fillId="2" borderId="3" xfId="1" applyNumberFormat="1" applyFont="1" applyFill="1" applyBorder="1"/>
    <xf numFmtId="4" fontId="18" fillId="0" borderId="6" xfId="1" applyNumberFormat="1" applyFont="1" applyFill="1" applyBorder="1"/>
    <xf numFmtId="4" fontId="18" fillId="2" borderId="3" xfId="1" applyNumberFormat="1" applyFont="1" applyFill="1" applyBorder="1"/>
    <xf numFmtId="4" fontId="16" fillId="2" borderId="0" xfId="1" applyNumberFormat="1" applyFont="1" applyFill="1" applyBorder="1" applyAlignment="1">
      <alignment horizontal="left" wrapText="1"/>
    </xf>
    <xf numFmtId="4" fontId="18" fillId="2" borderId="3" xfId="0" applyNumberFormat="1" applyFont="1" applyFill="1" applyBorder="1"/>
    <xf numFmtId="4" fontId="18" fillId="2" borderId="6" xfId="1" applyNumberFormat="1" applyFont="1" applyFill="1" applyBorder="1"/>
    <xf numFmtId="43" fontId="18" fillId="2" borderId="3" xfId="0" applyNumberFormat="1" applyFont="1" applyFill="1" applyBorder="1"/>
    <xf numFmtId="43" fontId="18" fillId="2" borderId="6" xfId="0" applyNumberFormat="1" applyFont="1" applyFill="1" applyBorder="1"/>
    <xf numFmtId="0" fontId="18" fillId="2" borderId="0" xfId="0" applyFont="1" applyFill="1"/>
    <xf numFmtId="4" fontId="18" fillId="2" borderId="0" xfId="1" applyNumberFormat="1" applyFont="1" applyFill="1" applyBorder="1" applyAlignment="1">
      <alignment horizontal="left"/>
    </xf>
    <xf numFmtId="4" fontId="19" fillId="2" borderId="3" xfId="1" applyNumberFormat="1" applyFont="1" applyFill="1" applyBorder="1" applyAlignment="1">
      <alignment horizontal="right" vertical="center" indent="1"/>
    </xf>
    <xf numFmtId="4" fontId="15" fillId="2" borderId="3" xfId="1" applyNumberFormat="1" applyFont="1" applyFill="1" applyBorder="1" applyAlignment="1">
      <alignment horizontal="right" vertical="center" indent="1"/>
    </xf>
    <xf numFmtId="165" fontId="15" fillId="2" borderId="0" xfId="1" applyNumberFormat="1" applyFont="1" applyFill="1" applyBorder="1" applyAlignment="1">
      <alignment horizontal="center" vertical="center" wrapText="1"/>
    </xf>
    <xf numFmtId="0" fontId="18" fillId="2" borderId="5" xfId="0" applyFont="1" applyFill="1" applyBorder="1"/>
    <xf numFmtId="4" fontId="20" fillId="2" borderId="3" xfId="1" applyNumberFormat="1" applyFont="1" applyFill="1" applyBorder="1" applyAlignment="1">
      <alignment horizontal="right" vertical="center" indent="1"/>
    </xf>
    <xf numFmtId="43" fontId="18" fillId="2" borderId="0" xfId="0" applyNumberFormat="1" applyFont="1" applyFill="1" applyAlignment="1">
      <alignment horizontal="left"/>
    </xf>
    <xf numFmtId="4" fontId="19" fillId="2" borderId="3" xfId="0" applyNumberFormat="1" applyFont="1" applyFill="1" applyBorder="1"/>
    <xf numFmtId="4" fontId="18" fillId="0" borderId="6" xfId="0" applyNumberFormat="1" applyFont="1" applyBorder="1"/>
    <xf numFmtId="4" fontId="18" fillId="2" borderId="6" xfId="0" applyNumberFormat="1" applyFont="1" applyFill="1" applyBorder="1"/>
    <xf numFmtId="4" fontId="18" fillId="2" borderId="0" xfId="0" applyNumberFormat="1" applyFont="1" applyFill="1" applyAlignment="1">
      <alignment horizontal="left"/>
    </xf>
    <xf numFmtId="4" fontId="16" fillId="2" borderId="0" xfId="0" applyNumberFormat="1" applyFont="1" applyFill="1" applyAlignment="1">
      <alignment horizontal="left"/>
    </xf>
    <xf numFmtId="4" fontId="18" fillId="0" borderId="3" xfId="1" applyNumberFormat="1" applyFont="1" applyBorder="1"/>
    <xf numFmtId="4" fontId="18" fillId="0" borderId="6" xfId="1" applyNumberFormat="1" applyFont="1" applyBorder="1"/>
    <xf numFmtId="0" fontId="19" fillId="0" borderId="5" xfId="0" applyFont="1" applyBorder="1" applyAlignment="1">
      <alignment vertical="center" wrapText="1"/>
    </xf>
    <xf numFmtId="4" fontId="19" fillId="0" borderId="3" xfId="0" applyNumberFormat="1" applyFont="1" applyBorder="1" applyAlignment="1">
      <alignment horizontal="left" vertical="center" wrapText="1"/>
    </xf>
    <xf numFmtId="0" fontId="18" fillId="0" borderId="3" xfId="0" applyFont="1" applyBorder="1"/>
    <xf numFmtId="0" fontId="18" fillId="0" borderId="6" xfId="0" applyFont="1" applyBorder="1"/>
    <xf numFmtId="43" fontId="16" fillId="2" borderId="0" xfId="0" applyNumberFormat="1" applyFont="1" applyFill="1" applyAlignment="1">
      <alignment horizontal="left"/>
    </xf>
    <xf numFmtId="165" fontId="19" fillId="2" borderId="3" xfId="1" applyNumberFormat="1" applyFont="1" applyFill="1" applyBorder="1" applyAlignment="1">
      <alignment horizontal="right" vertical="center" indent="1"/>
    </xf>
    <xf numFmtId="43" fontId="18" fillId="2" borderId="3" xfId="1" applyFont="1" applyFill="1" applyBorder="1"/>
    <xf numFmtId="4" fontId="16" fillId="2" borderId="0" xfId="1" applyNumberFormat="1" applyFont="1" applyFill="1" applyBorder="1" applyAlignment="1">
      <alignment horizontal="left"/>
    </xf>
    <xf numFmtId="165" fontId="18" fillId="2" borderId="3" xfId="0" applyNumberFormat="1" applyFont="1" applyFill="1" applyBorder="1"/>
    <xf numFmtId="165" fontId="19" fillId="2" borderId="3" xfId="0" applyNumberFormat="1" applyFont="1" applyFill="1" applyBorder="1"/>
    <xf numFmtId="165" fontId="19" fillId="2" borderId="6" xfId="1" applyNumberFormat="1" applyFont="1" applyFill="1" applyBorder="1" applyAlignment="1">
      <alignment horizontal="right" vertical="center" indent="1"/>
    </xf>
    <xf numFmtId="0" fontId="21" fillId="2" borderId="0" xfId="0" applyFont="1" applyFill="1"/>
    <xf numFmtId="0" fontId="17" fillId="2" borderId="0" xfId="0" applyFont="1" applyFill="1"/>
    <xf numFmtId="43" fontId="17" fillId="2" borderId="0" xfId="0" applyNumberFormat="1" applyFont="1" applyFill="1"/>
    <xf numFmtId="43" fontId="17" fillId="2" borderId="0" xfId="0" applyNumberFormat="1" applyFont="1" applyFill="1" applyAlignment="1">
      <alignment horizontal="left"/>
    </xf>
    <xf numFmtId="2" fontId="17" fillId="2" borderId="0" xfId="0" applyNumberFormat="1" applyFont="1" applyFill="1"/>
    <xf numFmtId="4" fontId="17" fillId="2" borderId="0" xfId="0" applyNumberFormat="1" applyFont="1" applyFill="1"/>
    <xf numFmtId="0" fontId="0" fillId="2" borderId="0" xfId="0" applyFill="1" applyAlignment="1">
      <alignment horizontal="left"/>
    </xf>
    <xf numFmtId="43" fontId="13" fillId="0" borderId="0" xfId="1" applyFont="1"/>
    <xf numFmtId="0" fontId="23" fillId="2" borderId="0" xfId="0" applyFont="1" applyFill="1"/>
    <xf numFmtId="0" fontId="2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justify"/>
    </xf>
    <xf numFmtId="0" fontId="23" fillId="2" borderId="0" xfId="0" applyFont="1" applyFill="1" applyAlignment="1">
      <alignment horizontal="center"/>
    </xf>
    <xf numFmtId="166" fontId="23" fillId="2" borderId="0" xfId="5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center" vertical="center" wrapText="1"/>
    </xf>
    <xf numFmtId="167" fontId="23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4" fontId="28" fillId="0" borderId="0" xfId="0" applyNumberFormat="1" applyFont="1"/>
    <xf numFmtId="0" fontId="27" fillId="0" borderId="3" xfId="0" applyFont="1" applyBorder="1" applyAlignment="1">
      <alignment horizontal="center" vertical="center" wrapText="1"/>
    </xf>
    <xf numFmtId="168" fontId="27" fillId="0" borderId="3" xfId="6" applyFont="1" applyBorder="1" applyAlignment="1">
      <alignment horizontal="justify" vertical="center" wrapText="1"/>
    </xf>
    <xf numFmtId="169" fontId="23" fillId="0" borderId="3" xfId="5" applyNumberFormat="1" applyFont="1" applyFill="1" applyBorder="1" applyAlignment="1" applyProtection="1">
      <alignment horizontal="center" vertical="center" wrapText="1"/>
    </xf>
    <xf numFmtId="168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169" fontId="23" fillId="0" borderId="3" xfId="5" applyNumberFormat="1" applyFont="1" applyFill="1" applyBorder="1" applyAlignment="1" applyProtection="1">
      <alignment horizontal="justify" vertical="center" wrapText="1"/>
    </xf>
    <xf numFmtId="0" fontId="27" fillId="0" borderId="3" xfId="0" quotePrefix="1" applyFont="1" applyBorder="1" applyAlignment="1">
      <alignment horizontal="justify" vertical="center" wrapText="1"/>
    </xf>
    <xf numFmtId="168" fontId="23" fillId="0" borderId="3" xfId="6" applyFont="1" applyFill="1" applyBorder="1" applyAlignment="1">
      <alignment vertical="center"/>
    </xf>
    <xf numFmtId="169" fontId="23" fillId="0" borderId="10" xfId="5" applyNumberFormat="1" applyFont="1" applyFill="1" applyBorder="1" applyAlignment="1" applyProtection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4" fontId="23" fillId="0" borderId="3" xfId="4" applyFont="1" applyFill="1" applyBorder="1" applyAlignment="1" applyProtection="1">
      <alignment horizontal="right" vertical="center"/>
    </xf>
    <xf numFmtId="4" fontId="23" fillId="0" borderId="0" xfId="0" applyNumberFormat="1" applyFont="1"/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9" fontId="0" fillId="2" borderId="0" xfId="2" applyFont="1" applyFill="1"/>
    <xf numFmtId="0" fontId="0" fillId="2" borderId="8" xfId="0" applyFill="1" applyBorder="1"/>
    <xf numFmtId="0" fontId="14" fillId="2" borderId="2" xfId="0" applyFont="1" applyFill="1" applyBorder="1" applyAlignment="1">
      <alignment horizontal="center"/>
    </xf>
    <xf numFmtId="3" fontId="14" fillId="2" borderId="2" xfId="0" applyNumberFormat="1" applyFont="1" applyFill="1" applyBorder="1"/>
    <xf numFmtId="0" fontId="0" fillId="2" borderId="2" xfId="0" applyFill="1" applyBorder="1"/>
    <xf numFmtId="3" fontId="0" fillId="2" borderId="2" xfId="0" applyNumberFormat="1" applyFill="1" applyBorder="1"/>
    <xf numFmtId="0" fontId="11" fillId="2" borderId="2" xfId="0" applyFont="1" applyFill="1" applyBorder="1" applyAlignment="1">
      <alignment horizontal="center"/>
    </xf>
    <xf numFmtId="0" fontId="31" fillId="2" borderId="2" xfId="0" applyFont="1" applyFill="1" applyBorder="1"/>
    <xf numFmtId="3" fontId="1" fillId="2" borderId="2" xfId="1" applyNumberFormat="1" applyFont="1" applyFill="1" applyBorder="1"/>
    <xf numFmtId="3" fontId="11" fillId="2" borderId="2" xfId="1" applyNumberFormat="1" applyFont="1" applyFill="1" applyBorder="1"/>
    <xf numFmtId="3" fontId="0" fillId="2" borderId="2" xfId="1" applyNumberFormat="1" applyFont="1" applyFill="1" applyBorder="1"/>
    <xf numFmtId="0" fontId="0" fillId="2" borderId="4" xfId="0" applyFill="1" applyBorder="1"/>
    <xf numFmtId="3" fontId="0" fillId="2" borderId="4" xfId="1" applyNumberFormat="1" applyFont="1" applyFill="1" applyBorder="1"/>
    <xf numFmtId="0" fontId="11" fillId="2" borderId="2" xfId="0" applyFont="1" applyFill="1" applyBorder="1" applyAlignment="1">
      <alignment horizontal="right"/>
    </xf>
    <xf numFmtId="0" fontId="0" fillId="2" borderId="2" xfId="0" applyFill="1" applyBorder="1" applyAlignment="1">
      <alignment wrapText="1"/>
    </xf>
    <xf numFmtId="0" fontId="30" fillId="2" borderId="2" xfId="0" applyFont="1" applyFill="1" applyBorder="1" applyAlignment="1">
      <alignment horizontal="center"/>
    </xf>
    <xf numFmtId="3" fontId="0" fillId="2" borderId="0" xfId="1" applyNumberFormat="1" applyFont="1" applyFill="1"/>
    <xf numFmtId="3" fontId="0" fillId="2" borderId="0" xfId="0" applyNumberFormat="1" applyFill="1"/>
    <xf numFmtId="0" fontId="11" fillId="2" borderId="8" xfId="0" applyFont="1" applyFill="1" applyBorder="1"/>
    <xf numFmtId="3" fontId="11" fillId="2" borderId="8" xfId="1" applyNumberFormat="1" applyFont="1" applyFill="1" applyBorder="1"/>
    <xf numFmtId="0" fontId="11" fillId="2" borderId="2" xfId="0" applyFont="1" applyFill="1" applyBorder="1"/>
    <xf numFmtId="3" fontId="11" fillId="2" borderId="4" xfId="1" applyNumberFormat="1" applyFont="1" applyFill="1" applyBorder="1"/>
    <xf numFmtId="164" fontId="0" fillId="2" borderId="0" xfId="1" applyNumberFormat="1" applyFont="1" applyFill="1"/>
    <xf numFmtId="0" fontId="11" fillId="3" borderId="0" xfId="0" applyFont="1" applyFill="1"/>
    <xf numFmtId="0" fontId="0" fillId="3" borderId="0" xfId="0" applyFill="1"/>
    <xf numFmtId="0" fontId="22" fillId="3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43" fontId="15" fillId="2" borderId="3" xfId="0" applyNumberFormat="1" applyFont="1" applyFill="1" applyBorder="1" applyAlignment="1">
      <alignment horizontal="left" vertical="center" wrapText="1"/>
    </xf>
    <xf numFmtId="43" fontId="19" fillId="2" borderId="3" xfId="1" applyFont="1" applyFill="1" applyBorder="1" applyAlignment="1">
      <alignment horizontal="left"/>
    </xf>
    <xf numFmtId="0" fontId="17" fillId="0" borderId="3" xfId="1" applyNumberFormat="1" applyFont="1" applyBorder="1" applyAlignment="1">
      <alignment horizontal="left"/>
    </xf>
    <xf numFmtId="43" fontId="17" fillId="0" borderId="3" xfId="1" applyFont="1" applyBorder="1" applyAlignment="1">
      <alignment horizontal="left"/>
    </xf>
    <xf numFmtId="4" fontId="9" fillId="2" borderId="3" xfId="0" applyNumberFormat="1" applyFont="1" applyFill="1" applyBorder="1" applyAlignment="1">
      <alignment horizontal="left" vertical="center" wrapText="1"/>
    </xf>
    <xf numFmtId="43" fontId="9" fillId="2" borderId="3" xfId="1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 wrapText="1"/>
    </xf>
    <xf numFmtId="43" fontId="9" fillId="0" borderId="0" xfId="1" applyFont="1"/>
    <xf numFmtId="0" fontId="34" fillId="2" borderId="0" xfId="0" applyFont="1" applyFill="1" applyAlignment="1">
      <alignment horizontal="right"/>
    </xf>
    <xf numFmtId="0" fontId="35" fillId="2" borderId="13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left" vertical="center" wrapText="1" indent="2"/>
    </xf>
    <xf numFmtId="3" fontId="38" fillId="2" borderId="0" xfId="0" applyNumberFormat="1" applyFont="1" applyFill="1" applyAlignment="1">
      <alignment horizontal="right" vertical="center" wrapText="1"/>
    </xf>
    <xf numFmtId="165" fontId="38" fillId="2" borderId="0" xfId="1" applyNumberFormat="1" applyFont="1" applyFill="1" applyBorder="1" applyAlignment="1">
      <alignment horizontal="right" vertical="center" wrapText="1"/>
    </xf>
    <xf numFmtId="166" fontId="38" fillId="2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justify"/>
    </xf>
    <xf numFmtId="0" fontId="7" fillId="2" borderId="0" xfId="0" applyFont="1" applyFill="1" applyAlignment="1">
      <alignment vertical="justify"/>
    </xf>
    <xf numFmtId="170" fontId="38" fillId="2" borderId="0" xfId="0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/>
    </xf>
    <xf numFmtId="4" fontId="25" fillId="4" borderId="3" xfId="0" applyNumberFormat="1" applyFont="1" applyFill="1" applyBorder="1"/>
    <xf numFmtId="4" fontId="16" fillId="2" borderId="6" xfId="1" applyNumberFormat="1" applyFont="1" applyFill="1" applyBorder="1"/>
    <xf numFmtId="165" fontId="15" fillId="3" borderId="0" xfId="1" applyNumberFormat="1" applyFont="1" applyFill="1" applyBorder="1" applyAlignment="1">
      <alignment horizontal="right" vertical="center" indent="1"/>
    </xf>
    <xf numFmtId="4" fontId="40" fillId="2" borderId="6" xfId="0" applyNumberFormat="1" applyFont="1" applyFill="1" applyBorder="1"/>
    <xf numFmtId="4" fontId="16" fillId="2" borderId="6" xfId="0" applyNumberFormat="1" applyFont="1" applyFill="1" applyBorder="1"/>
    <xf numFmtId="0" fontId="18" fillId="2" borderId="18" xfId="0" applyFont="1" applyFill="1" applyBorder="1"/>
    <xf numFmtId="0" fontId="18" fillId="2" borderId="8" xfId="0" applyFont="1" applyFill="1" applyBorder="1"/>
    <xf numFmtId="43" fontId="18" fillId="2" borderId="8" xfId="1" applyFont="1" applyFill="1" applyBorder="1"/>
    <xf numFmtId="4" fontId="18" fillId="2" borderId="19" xfId="1" applyNumberFormat="1" applyFont="1" applyFill="1" applyBorder="1"/>
    <xf numFmtId="165" fontId="18" fillId="2" borderId="8" xfId="0" applyNumberFormat="1" applyFont="1" applyFill="1" applyBorder="1"/>
    <xf numFmtId="4" fontId="19" fillId="2" borderId="8" xfId="0" applyNumberFormat="1" applyFont="1" applyFill="1" applyBorder="1"/>
    <xf numFmtId="165" fontId="19" fillId="2" borderId="8" xfId="0" applyNumberFormat="1" applyFont="1" applyFill="1" applyBorder="1"/>
    <xf numFmtId="165" fontId="19" fillId="2" borderId="15" xfId="1" applyNumberFormat="1" applyFont="1" applyFill="1" applyBorder="1" applyAlignment="1">
      <alignment horizontal="right" vertical="center" indent="1"/>
    </xf>
    <xf numFmtId="165" fontId="19" fillId="2" borderId="19" xfId="1" applyNumberFormat="1" applyFont="1" applyFill="1" applyBorder="1" applyAlignment="1">
      <alignment horizontal="right" vertical="center" indent="1"/>
    </xf>
    <xf numFmtId="0" fontId="30" fillId="0" borderId="0" xfId="0" applyFont="1" applyAlignment="1">
      <alignment horizontal="center"/>
    </xf>
    <xf numFmtId="0" fontId="30" fillId="5" borderId="7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0" applyNumberFormat="1" applyBorder="1"/>
    <xf numFmtId="43" fontId="0" fillId="2" borderId="3" xfId="0" applyNumberFormat="1" applyFill="1" applyBorder="1" applyAlignment="1">
      <alignment horizontal="left"/>
    </xf>
    <xf numFmtId="0" fontId="0" fillId="0" borderId="0" xfId="0" applyAlignment="1">
      <alignment horizontal="right" indent="3"/>
    </xf>
    <xf numFmtId="43" fontId="0" fillId="0" borderId="3" xfId="1" applyFont="1" applyBorder="1"/>
    <xf numFmtId="0" fontId="0" fillId="0" borderId="3" xfId="0" applyBorder="1"/>
    <xf numFmtId="4" fontId="0" fillId="0" borderId="3" xfId="0" applyNumberFormat="1" applyBorder="1"/>
    <xf numFmtId="0" fontId="0" fillId="0" borderId="0" xfId="0" applyAlignment="1">
      <alignment horizontal="right"/>
    </xf>
    <xf numFmtId="3" fontId="0" fillId="0" borderId="3" xfId="0" applyNumberFormat="1" applyBorder="1"/>
    <xf numFmtId="0" fontId="11" fillId="0" borderId="3" xfId="0" applyFont="1" applyBorder="1" applyAlignment="1">
      <alignment horizontal="center"/>
    </xf>
    <xf numFmtId="44" fontId="11" fillId="0" borderId="3" xfId="4" applyFont="1" applyBorder="1"/>
    <xf numFmtId="0" fontId="0" fillId="2" borderId="3" xfId="0" applyFill="1" applyBorder="1" applyAlignment="1">
      <alignment horizontal="left"/>
    </xf>
    <xf numFmtId="43" fontId="0" fillId="2" borderId="3" xfId="1" applyFont="1" applyFill="1" applyBorder="1" applyAlignment="1">
      <alignment horizontal="right"/>
    </xf>
    <xf numFmtId="0" fontId="41" fillId="0" borderId="0" xfId="0" applyFont="1"/>
    <xf numFmtId="43" fontId="9" fillId="2" borderId="0" xfId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left" vertical="center" wrapText="1"/>
    </xf>
    <xf numFmtId="43" fontId="19" fillId="2" borderId="3" xfId="0" applyNumberFormat="1" applyFont="1" applyFill="1" applyBorder="1" applyAlignment="1">
      <alignment horizontal="left" vertical="center" wrapText="1"/>
    </xf>
    <xf numFmtId="4" fontId="19" fillId="2" borderId="3" xfId="0" applyNumberFormat="1" applyFont="1" applyFill="1" applyBorder="1" applyAlignment="1">
      <alignment horizontal="center"/>
    </xf>
    <xf numFmtId="4" fontId="19" fillId="2" borderId="3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43" fontId="19" fillId="2" borderId="3" xfId="1" applyFont="1" applyFill="1" applyBorder="1" applyAlignment="1">
      <alignment horizontal="left" vertical="center" wrapText="1"/>
    </xf>
    <xf numFmtId="43" fontId="19" fillId="2" borderId="3" xfId="1" applyFont="1" applyFill="1" applyBorder="1" applyAlignment="1">
      <alignment horizontal="center"/>
    </xf>
    <xf numFmtId="43" fontId="19" fillId="2" borderId="3" xfId="1" applyFont="1" applyFill="1" applyBorder="1" applyAlignment="1">
      <alignment horizontal="center" vertical="center" wrapText="1"/>
    </xf>
    <xf numFmtId="43" fontId="9" fillId="2" borderId="3" xfId="1" applyFont="1" applyFill="1" applyBorder="1"/>
    <xf numFmtId="0" fontId="19" fillId="2" borderId="3" xfId="0" applyFont="1" applyFill="1" applyBorder="1" applyAlignment="1">
      <alignment horizontal="right"/>
    </xf>
    <xf numFmtId="0" fontId="19" fillId="2" borderId="3" xfId="0" applyFont="1" applyFill="1" applyBorder="1"/>
    <xf numFmtId="44" fontId="19" fillId="2" borderId="3" xfId="0" applyNumberFormat="1" applyFont="1" applyFill="1" applyBorder="1"/>
    <xf numFmtId="43" fontId="9" fillId="2" borderId="0" xfId="0" applyNumberFormat="1" applyFont="1" applyFill="1" applyAlignment="1">
      <alignment horizontal="left"/>
    </xf>
    <xf numFmtId="4" fontId="9" fillId="0" borderId="0" xfId="0" applyNumberFormat="1" applyFont="1"/>
    <xf numFmtId="0" fontId="19" fillId="2" borderId="3" xfId="0" applyFont="1" applyFill="1" applyBorder="1" applyAlignment="1">
      <alignment vertical="center" wrapText="1"/>
    </xf>
    <xf numFmtId="43" fontId="9" fillId="2" borderId="3" xfId="0" applyNumberFormat="1" applyFont="1" applyFill="1" applyBorder="1"/>
    <xf numFmtId="4" fontId="9" fillId="2" borderId="0" xfId="0" applyNumberFormat="1" applyFont="1" applyFill="1"/>
    <xf numFmtId="43" fontId="7" fillId="0" borderId="0" xfId="1" applyFont="1"/>
    <xf numFmtId="43" fontId="10" fillId="2" borderId="0" xfId="1" applyFont="1" applyFill="1"/>
    <xf numFmtId="0" fontId="7" fillId="3" borderId="0" xfId="0" applyFont="1" applyFill="1"/>
    <xf numFmtId="43" fontId="17" fillId="2" borderId="3" xfId="1" applyFont="1" applyFill="1" applyBorder="1" applyAlignment="1">
      <alignment horizontal="left"/>
    </xf>
    <xf numFmtId="43" fontId="36" fillId="2" borderId="0" xfId="1" applyFont="1" applyFill="1" applyAlignment="1">
      <alignment horizontal="center" vertic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 wrapText="1"/>
    </xf>
    <xf numFmtId="43" fontId="0" fillId="2" borderId="3" xfId="1" applyFont="1" applyFill="1" applyBorder="1"/>
    <xf numFmtId="43" fontId="0" fillId="2" borderId="3" xfId="0" applyNumberFormat="1" applyFill="1" applyBorder="1"/>
    <xf numFmtId="43" fontId="31" fillId="0" borderId="0" xfId="0" applyNumberFormat="1" applyFont="1"/>
    <xf numFmtId="0" fontId="43" fillId="0" borderId="0" xfId="0" applyFont="1" applyAlignment="1">
      <alignment vertical="center" wrapText="1"/>
    </xf>
    <xf numFmtId="0" fontId="46" fillId="7" borderId="20" xfId="0" applyFont="1" applyFill="1" applyBorder="1" applyAlignment="1">
      <alignment horizontal="center" vertical="center" wrapText="1"/>
    </xf>
    <xf numFmtId="0" fontId="47" fillId="8" borderId="3" xfId="0" applyFont="1" applyFill="1" applyBorder="1" applyAlignment="1">
      <alignment horizontal="center" vertical="center" wrapText="1"/>
    </xf>
    <xf numFmtId="43" fontId="47" fillId="8" borderId="3" xfId="1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horizontal="center" vertical="center" wrapText="1"/>
    </xf>
    <xf numFmtId="43" fontId="45" fillId="6" borderId="3" xfId="0" applyNumberFormat="1" applyFont="1" applyFill="1" applyBorder="1" applyAlignment="1">
      <alignment horizontal="center" vertical="center" wrapText="1"/>
    </xf>
    <xf numFmtId="43" fontId="44" fillId="6" borderId="3" xfId="0" applyNumberFormat="1" applyFont="1" applyFill="1" applyBorder="1" applyAlignment="1">
      <alignment horizontal="center" vertical="center" wrapText="1"/>
    </xf>
    <xf numFmtId="43" fontId="0" fillId="6" borderId="3" xfId="0" applyNumberForma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5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9" fillId="0" borderId="3" xfId="0" applyNumberFormat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47" fillId="8" borderId="3" xfId="1" applyNumberFormat="1" applyFont="1" applyFill="1" applyBorder="1" applyAlignment="1">
      <alignment horizontal="center" vertical="center" wrapText="1"/>
    </xf>
    <xf numFmtId="9" fontId="47" fillId="8" borderId="3" xfId="2" applyFont="1" applyFill="1" applyBorder="1" applyAlignment="1">
      <alignment horizontal="center" vertical="center" wrapText="1"/>
    </xf>
    <xf numFmtId="9" fontId="0" fillId="0" borderId="3" xfId="2" applyFont="1" applyBorder="1" applyAlignment="1">
      <alignment horizontal="center" vertical="center" wrapText="1"/>
    </xf>
    <xf numFmtId="9" fontId="11" fillId="0" borderId="3" xfId="2" applyFont="1" applyBorder="1" applyAlignment="1">
      <alignment horizontal="center" vertical="center" wrapText="1"/>
    </xf>
    <xf numFmtId="43" fontId="0" fillId="0" borderId="3" xfId="0" applyNumberFormat="1" applyBorder="1" applyAlignment="1">
      <alignment horizontal="center" vertical="center" wrapText="1"/>
    </xf>
    <xf numFmtId="43" fontId="11" fillId="2" borderId="2" xfId="0" applyNumberFormat="1" applyFont="1" applyFill="1" applyBorder="1"/>
    <xf numFmtId="43" fontId="0" fillId="2" borderId="2" xfId="0" applyNumberFormat="1" applyFill="1" applyBorder="1"/>
    <xf numFmtId="43" fontId="1" fillId="2" borderId="2" xfId="1" applyFont="1" applyFill="1" applyBorder="1"/>
    <xf numFmtId="43" fontId="11" fillId="2" borderId="2" xfId="1" applyFont="1" applyFill="1" applyBorder="1"/>
    <xf numFmtId="43" fontId="0" fillId="2" borderId="2" xfId="1" applyFont="1" applyFill="1" applyBorder="1"/>
    <xf numFmtId="41" fontId="14" fillId="2" borderId="2" xfId="1" applyNumberFormat="1" applyFont="1" applyFill="1" applyBorder="1"/>
    <xf numFmtId="41" fontId="0" fillId="2" borderId="2" xfId="1" applyNumberFormat="1" applyFont="1" applyFill="1" applyBorder="1"/>
    <xf numFmtId="41" fontId="1" fillId="2" borderId="2" xfId="1" applyNumberFormat="1" applyFont="1" applyFill="1" applyBorder="1"/>
    <xf numFmtId="41" fontId="11" fillId="2" borderId="2" xfId="1" applyNumberFormat="1" applyFont="1" applyFill="1" applyBorder="1"/>
    <xf numFmtId="41" fontId="32" fillId="2" borderId="2" xfId="1" applyNumberFormat="1" applyFont="1" applyFill="1" applyBorder="1"/>
    <xf numFmtId="41" fontId="0" fillId="2" borderId="4" xfId="1" applyNumberFormat="1" applyFont="1" applyFill="1" applyBorder="1"/>
    <xf numFmtId="0" fontId="52" fillId="2" borderId="13" xfId="0" applyFont="1" applyFill="1" applyBorder="1" applyAlignment="1">
      <alignment horizontal="left" vertical="center" wrapText="1"/>
    </xf>
    <xf numFmtId="0" fontId="52" fillId="2" borderId="0" xfId="0" applyFont="1" applyFill="1" applyAlignment="1">
      <alignment horizontal="left" vertical="center" wrapText="1"/>
    </xf>
    <xf numFmtId="43" fontId="53" fillId="2" borderId="0" xfId="0" applyNumberFormat="1" applyFont="1" applyFill="1" applyAlignment="1">
      <alignment horizontal="right" vertical="center" wrapText="1"/>
    </xf>
    <xf numFmtId="43" fontId="54" fillId="2" borderId="0" xfId="0" applyNumberFormat="1" applyFont="1" applyFill="1" applyAlignment="1">
      <alignment horizontal="right" vertical="center" wrapText="1"/>
    </xf>
    <xf numFmtId="43" fontId="54" fillId="2" borderId="14" xfId="0" applyNumberFormat="1" applyFont="1" applyFill="1" applyBorder="1" applyAlignment="1">
      <alignment horizontal="right" vertical="center" wrapText="1"/>
    </xf>
    <xf numFmtId="0" fontId="52" fillId="2" borderId="16" xfId="0" applyFont="1" applyFill="1" applyBorder="1" applyAlignment="1">
      <alignment horizontal="left" vertical="center" wrapText="1"/>
    </xf>
    <xf numFmtId="0" fontId="52" fillId="2" borderId="9" xfId="0" applyFont="1" applyFill="1" applyBorder="1" applyAlignment="1">
      <alignment horizontal="left" vertical="center" wrapText="1"/>
    </xf>
    <xf numFmtId="43" fontId="53" fillId="2" borderId="9" xfId="0" applyNumberFormat="1" applyFont="1" applyFill="1" applyBorder="1" applyAlignment="1">
      <alignment horizontal="right" vertical="center" wrapText="1"/>
    </xf>
    <xf numFmtId="43" fontId="54" fillId="2" borderId="9" xfId="0" applyNumberFormat="1" applyFont="1" applyFill="1" applyBorder="1" applyAlignment="1">
      <alignment horizontal="right" vertical="center" wrapText="1"/>
    </xf>
    <xf numFmtId="43" fontId="54" fillId="2" borderId="9" xfId="1" applyFont="1" applyFill="1" applyBorder="1" applyAlignment="1">
      <alignment horizontal="right" vertical="center" wrapText="1"/>
    </xf>
    <xf numFmtId="43" fontId="54" fillId="2" borderId="17" xfId="1" applyFont="1" applyFill="1" applyBorder="1" applyAlignment="1">
      <alignment horizontal="right" vertical="center" wrapText="1"/>
    </xf>
    <xf numFmtId="0" fontId="55" fillId="2" borderId="13" xfId="0" applyFont="1" applyFill="1" applyBorder="1" applyAlignment="1">
      <alignment horizontal="center" vertical="center" wrapText="1"/>
    </xf>
    <xf numFmtId="0" fontId="55" fillId="2" borderId="0" xfId="0" applyFont="1" applyFill="1" applyAlignment="1">
      <alignment horizontal="center" vertical="center" wrapText="1"/>
    </xf>
    <xf numFmtId="43" fontId="51" fillId="2" borderId="0" xfId="0" applyNumberFormat="1" applyFont="1" applyFill="1" applyAlignment="1">
      <alignment horizontal="right" vertical="center" wrapText="1"/>
    </xf>
    <xf numFmtId="43" fontId="51" fillId="2" borderId="14" xfId="0" applyNumberFormat="1" applyFont="1" applyFill="1" applyBorder="1" applyAlignment="1">
      <alignment horizontal="right" vertical="center" wrapText="1"/>
    </xf>
    <xf numFmtId="0" fontId="52" fillId="2" borderId="13" xfId="0" applyFont="1" applyFill="1" applyBorder="1" applyAlignment="1">
      <alignment horizontal="left" vertical="center" wrapText="1" indent="2"/>
    </xf>
    <xf numFmtId="0" fontId="52" fillId="2" borderId="0" xfId="0" applyFont="1" applyFill="1" applyAlignment="1">
      <alignment horizontal="left" vertical="center" wrapText="1" indent="2"/>
    </xf>
    <xf numFmtId="43" fontId="56" fillId="2" borderId="0" xfId="0" applyNumberFormat="1" applyFont="1" applyFill="1" applyAlignment="1">
      <alignment horizontal="right" vertical="center" wrapText="1"/>
    </xf>
    <xf numFmtId="43" fontId="52" fillId="2" borderId="0" xfId="0" applyNumberFormat="1" applyFont="1" applyFill="1" applyAlignment="1">
      <alignment horizontal="right" vertical="center" wrapText="1"/>
    </xf>
    <xf numFmtId="43" fontId="52" fillId="2" borderId="14" xfId="1" applyFont="1" applyFill="1" applyBorder="1" applyAlignment="1">
      <alignment horizontal="right" vertical="center" wrapText="1"/>
    </xf>
    <xf numFmtId="43" fontId="52" fillId="2" borderId="0" xfId="1" applyFont="1" applyFill="1" applyBorder="1" applyAlignment="1">
      <alignment horizontal="right" vertical="center" wrapText="1"/>
    </xf>
    <xf numFmtId="43" fontId="52" fillId="2" borderId="14" xfId="0" applyNumberFormat="1" applyFont="1" applyFill="1" applyBorder="1" applyAlignment="1">
      <alignment horizontal="right" vertical="center" wrapText="1"/>
    </xf>
    <xf numFmtId="0" fontId="52" fillId="2" borderId="16" xfId="0" applyFont="1" applyFill="1" applyBorder="1" applyAlignment="1">
      <alignment horizontal="left" vertical="center" wrapText="1" indent="2"/>
    </xf>
    <xf numFmtId="0" fontId="52" fillId="2" borderId="9" xfId="0" applyFont="1" applyFill="1" applyBorder="1" applyAlignment="1">
      <alignment horizontal="left" vertical="center" wrapText="1" indent="2"/>
    </xf>
    <xf numFmtId="43" fontId="56" fillId="2" borderId="9" xfId="0" applyNumberFormat="1" applyFont="1" applyFill="1" applyBorder="1" applyAlignment="1">
      <alignment horizontal="right" vertical="center" wrapText="1"/>
    </xf>
    <xf numFmtId="43" fontId="52" fillId="2" borderId="9" xfId="0" applyNumberFormat="1" applyFont="1" applyFill="1" applyBorder="1" applyAlignment="1">
      <alignment horizontal="right" vertical="center" wrapText="1"/>
    </xf>
    <xf numFmtId="43" fontId="52" fillId="2" borderId="9" xfId="1" applyFont="1" applyFill="1" applyBorder="1" applyAlignment="1">
      <alignment horizontal="right" vertical="center" wrapText="1"/>
    </xf>
    <xf numFmtId="43" fontId="52" fillId="2" borderId="17" xfId="1" applyFont="1" applyFill="1" applyBorder="1" applyAlignment="1">
      <alignment horizontal="right" vertical="center" wrapText="1"/>
    </xf>
    <xf numFmtId="43" fontId="30" fillId="2" borderId="2" xfId="1" applyFont="1" applyFill="1" applyBorder="1"/>
    <xf numFmtId="0" fontId="23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167" fontId="26" fillId="0" borderId="9" xfId="0" applyNumberFormat="1" applyFont="1" applyBorder="1" applyAlignment="1">
      <alignment horizontal="center" vertical="center" wrapText="1"/>
    </xf>
    <xf numFmtId="167" fontId="23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167" fontId="26" fillId="0" borderId="0" xfId="0" applyNumberFormat="1" applyFont="1" applyAlignment="1">
      <alignment horizontal="center" vertical="center" wrapText="1"/>
    </xf>
    <xf numFmtId="167" fontId="23" fillId="0" borderId="0" xfId="0" applyNumberFormat="1" applyFont="1" applyAlignment="1">
      <alignment horizontal="center" vertical="center" wrapText="1"/>
    </xf>
    <xf numFmtId="0" fontId="59" fillId="7" borderId="12" xfId="0" applyFont="1" applyFill="1" applyBorder="1" applyAlignment="1">
      <alignment horizontal="center" vertical="center" wrapText="1"/>
    </xf>
    <xf numFmtId="0" fontId="59" fillId="7" borderId="20" xfId="0" applyFont="1" applyFill="1" applyBorder="1" applyAlignment="1">
      <alignment horizontal="center" vertical="center" wrapText="1"/>
    </xf>
    <xf numFmtId="0" fontId="57" fillId="8" borderId="3" xfId="0" applyFont="1" applyFill="1" applyBorder="1" applyAlignment="1">
      <alignment horizontal="center" vertical="center" wrapText="1"/>
    </xf>
    <xf numFmtId="43" fontId="57" fillId="8" borderId="3" xfId="1" applyFont="1" applyFill="1" applyBorder="1" applyAlignment="1">
      <alignment horizontal="center" vertical="center" wrapText="1"/>
    </xf>
    <xf numFmtId="0" fontId="57" fillId="7" borderId="12" xfId="0" applyFont="1" applyFill="1" applyBorder="1" applyAlignment="1">
      <alignment horizontal="center" vertical="center" wrapText="1"/>
    </xf>
    <xf numFmtId="0" fontId="57" fillId="7" borderId="20" xfId="0" applyFont="1" applyFill="1" applyBorder="1" applyAlignment="1">
      <alignment horizontal="center" vertical="center" wrapText="1"/>
    </xf>
    <xf numFmtId="164" fontId="57" fillId="8" borderId="3" xfId="1" applyNumberFormat="1" applyFont="1" applyFill="1" applyBorder="1" applyAlignment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43" fontId="47" fillId="7" borderId="12" xfId="1" applyFont="1" applyFill="1" applyBorder="1" applyAlignment="1">
      <alignment horizontal="center" vertical="center" wrapText="1"/>
    </xf>
    <xf numFmtId="43" fontId="6" fillId="2" borderId="0" xfId="0" applyNumberFormat="1" applyFont="1" applyFill="1"/>
    <xf numFmtId="43" fontId="16" fillId="2" borderId="0" xfId="1" applyFont="1" applyFill="1"/>
    <xf numFmtId="0" fontId="60" fillId="8" borderId="3" xfId="0" applyFont="1" applyFill="1" applyBorder="1" applyAlignment="1">
      <alignment horizontal="center" vertical="center" wrapText="1"/>
    </xf>
    <xf numFmtId="43" fontId="60" fillId="8" borderId="3" xfId="1" applyFont="1" applyFill="1" applyBorder="1" applyAlignment="1">
      <alignment horizontal="center" vertical="center" wrapText="1"/>
    </xf>
    <xf numFmtId="43" fontId="16" fillId="2" borderId="0" xfId="2" applyNumberFormat="1" applyFont="1" applyFill="1" applyBorder="1" applyAlignment="1">
      <alignment horizontal="left"/>
    </xf>
    <xf numFmtId="0" fontId="48" fillId="7" borderId="23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23" xfId="0" applyFont="1" applyBorder="1" applyAlignment="1">
      <alignment horizontal="center" vertical="center" wrapText="1"/>
    </xf>
    <xf numFmtId="6" fontId="31" fillId="0" borderId="23" xfId="0" applyNumberFormat="1" applyFont="1" applyBorder="1" applyAlignment="1">
      <alignment horizontal="right" vertical="center" wrapText="1"/>
    </xf>
    <xf numFmtId="10" fontId="31" fillId="0" borderId="23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 wrapText="1"/>
    </xf>
    <xf numFmtId="0" fontId="48" fillId="8" borderId="22" xfId="0" applyFont="1" applyFill="1" applyBorder="1" applyAlignment="1">
      <alignment horizontal="right" vertical="center" wrapText="1"/>
    </xf>
    <xf numFmtId="0" fontId="48" fillId="8" borderId="23" xfId="0" applyFont="1" applyFill="1" applyBorder="1" applyAlignment="1">
      <alignment horizontal="center" vertical="center" wrapText="1"/>
    </xf>
    <xf numFmtId="6" fontId="48" fillId="8" borderId="23" xfId="0" applyNumberFormat="1" applyFont="1" applyFill="1" applyBorder="1" applyAlignment="1">
      <alignment horizontal="right" vertical="center" wrapText="1"/>
    </xf>
    <xf numFmtId="10" fontId="48" fillId="8" borderId="23" xfId="0" applyNumberFormat="1" applyFont="1" applyFill="1" applyBorder="1" applyAlignment="1">
      <alignment horizontal="center" vertical="center" wrapText="1"/>
    </xf>
    <xf numFmtId="43" fontId="61" fillId="0" borderId="0" xfId="0" applyNumberFormat="1" applyFont="1" applyAlignment="1">
      <alignment horizontal="right" indent="3"/>
    </xf>
    <xf numFmtId="0" fontId="27" fillId="2" borderId="3" xfId="0" applyFont="1" applyFill="1" applyBorder="1" applyAlignment="1">
      <alignment horizontal="justify" vertical="center" wrapText="1"/>
    </xf>
    <xf numFmtId="43" fontId="0" fillId="2" borderId="0" xfId="0" applyNumberFormat="1" applyFill="1" applyAlignment="1">
      <alignment horizontal="left"/>
    </xf>
    <xf numFmtId="43" fontId="0" fillId="0" borderId="0" xfId="1" applyFont="1" applyAlignment="1">
      <alignment horizontal="right" indent="3"/>
    </xf>
    <xf numFmtId="43" fontId="0" fillId="0" borderId="0" xfId="1" applyFont="1"/>
    <xf numFmtId="43" fontId="0" fillId="10" borderId="3" xfId="0" applyNumberFormat="1" applyFill="1" applyBorder="1" applyAlignment="1">
      <alignment horizontal="left"/>
    </xf>
    <xf numFmtId="4" fontId="16" fillId="10" borderId="6" xfId="1" applyNumberFormat="1" applyFont="1" applyFill="1" applyBorder="1"/>
    <xf numFmtId="165" fontId="15" fillId="10" borderId="0" xfId="1" applyNumberFormat="1" applyFont="1" applyFill="1" applyBorder="1" applyAlignment="1">
      <alignment horizontal="left" vertical="center" wrapText="1" indent="1"/>
    </xf>
    <xf numFmtId="165" fontId="15" fillId="10" borderId="0" xfId="1" applyNumberFormat="1" applyFont="1" applyFill="1" applyBorder="1" applyAlignment="1">
      <alignment horizontal="right" vertical="center" wrapText="1" indent="1"/>
    </xf>
    <xf numFmtId="43" fontId="18" fillId="10" borderId="6" xfId="1" applyFont="1" applyFill="1" applyBorder="1"/>
    <xf numFmtId="0" fontId="11" fillId="10" borderId="2" xfId="0" applyFont="1" applyFill="1" applyBorder="1" applyAlignment="1">
      <alignment horizontal="center"/>
    </xf>
    <xf numFmtId="43" fontId="11" fillId="10" borderId="0" xfId="1" applyFont="1" applyFill="1"/>
    <xf numFmtId="0" fontId="0" fillId="10" borderId="0" xfId="0" applyFill="1"/>
    <xf numFmtId="43" fontId="0" fillId="10" borderId="0" xfId="1" applyFont="1" applyFill="1"/>
    <xf numFmtId="43" fontId="0" fillId="10" borderId="0" xfId="0" applyNumberFormat="1" applyFill="1"/>
    <xf numFmtId="4" fontId="18" fillId="10" borderId="6" xfId="1" applyNumberFormat="1" applyFont="1" applyFill="1" applyBorder="1"/>
    <xf numFmtId="41" fontId="30" fillId="2" borderId="2" xfId="1" applyNumberFormat="1" applyFont="1" applyFill="1" applyBorder="1"/>
    <xf numFmtId="41" fontId="0" fillId="0" borderId="0" xfId="0" applyNumberFormat="1"/>
    <xf numFmtId="43" fontId="9" fillId="2" borderId="0" xfId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43" fontId="15" fillId="2" borderId="3" xfId="0" applyNumberFormat="1" applyFont="1" applyFill="1" applyBorder="1" applyAlignment="1">
      <alignment horizontal="center" vertical="center" wrapText="1"/>
    </xf>
    <xf numFmtId="43" fontId="36" fillId="2" borderId="14" xfId="1" applyFont="1" applyFill="1" applyBorder="1" applyAlignment="1">
      <alignment horizontal="center" vertical="center" wrapText="1"/>
    </xf>
    <xf numFmtId="0" fontId="41" fillId="2" borderId="0" xfId="0" applyFont="1" applyFill="1"/>
    <xf numFmtId="4" fontId="15" fillId="3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3" fontId="15" fillId="3" borderId="3" xfId="0" applyNumberFormat="1" applyFont="1" applyFill="1" applyBorder="1" applyAlignment="1">
      <alignment horizontal="left" vertical="center" wrapText="1"/>
    </xf>
    <xf numFmtId="3" fontId="62" fillId="2" borderId="2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48" fillId="7" borderId="21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26" fillId="4" borderId="7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6" fontId="31" fillId="0" borderId="21" xfId="0" applyNumberFormat="1" applyFont="1" applyBorder="1" applyAlignment="1">
      <alignment horizontal="right" vertical="center" wrapText="1"/>
    </xf>
    <xf numFmtId="6" fontId="31" fillId="0" borderId="22" xfId="0" applyNumberFormat="1" applyFont="1" applyBorder="1" applyAlignment="1">
      <alignment horizontal="right" vertical="center" wrapText="1"/>
    </xf>
    <xf numFmtId="10" fontId="31" fillId="0" borderId="21" xfId="0" applyNumberFormat="1" applyFont="1" applyBorder="1" applyAlignment="1">
      <alignment horizontal="center" vertical="center" wrapText="1"/>
    </xf>
    <xf numFmtId="10" fontId="31" fillId="0" borderId="22" xfId="0" applyNumberFormat="1" applyFont="1" applyBorder="1" applyAlignment="1">
      <alignment horizontal="center" vertical="center" wrapText="1"/>
    </xf>
    <xf numFmtId="0" fontId="41" fillId="2" borderId="0" xfId="0" applyFont="1" applyFill="1" applyAlignment="1">
      <alignment horizontal="center" wrapText="1"/>
    </xf>
    <xf numFmtId="0" fontId="58" fillId="2" borderId="0" xfId="0" applyFont="1" applyFill="1" applyAlignment="1">
      <alignment horizont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48" fillId="7" borderId="24" xfId="0" applyFont="1" applyFill="1" applyBorder="1" applyAlignment="1">
      <alignment horizontal="center" vertical="center" wrapText="1"/>
    </xf>
    <xf numFmtId="0" fontId="48" fillId="7" borderId="25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3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" fontId="49" fillId="0" borderId="3" xfId="0" applyNumberFormat="1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43" fontId="0" fillId="11" borderId="3" xfId="0" applyNumberFormat="1" applyFill="1" applyBorder="1"/>
    <xf numFmtId="0" fontId="0" fillId="11" borderId="3" xfId="0" applyFill="1" applyBorder="1"/>
    <xf numFmtId="43" fontId="0" fillId="11" borderId="3" xfId="0" applyNumberFormat="1" applyFill="1" applyBorder="1" applyAlignment="1">
      <alignment horizontal="left"/>
    </xf>
  </cellXfs>
  <cellStyles count="7">
    <cellStyle name="Millares" xfId="1" builtinId="3"/>
    <cellStyle name="Millares 2" xfId="5" xr:uid="{45C10130-9C46-4DD4-84DE-1FC187BD2B67}"/>
    <cellStyle name="Moneda" xfId="4" builtinId="4"/>
    <cellStyle name="Moneda 2" xfId="6" xr:uid="{54999B33-D17D-49C4-890F-E804EF569106}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F78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1620377</xdr:colOff>
      <xdr:row>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39B53F-4E0A-45E2-994F-A488307FF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0377" cy="5905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0</xdr:row>
      <xdr:rowOff>47624</xdr:rowOff>
    </xdr:from>
    <xdr:to>
      <xdr:col>5</xdr:col>
      <xdr:colOff>1257300</xdr:colOff>
      <xdr:row>1</xdr:row>
      <xdr:rowOff>114299</xdr:rowOff>
    </xdr:to>
    <xdr:pic>
      <xdr:nvPicPr>
        <xdr:cNvPr id="5" name="Google Shape;86;p17">
          <a:extLst>
            <a:ext uri="{FF2B5EF4-FFF2-40B4-BE49-F238E27FC236}">
              <a16:creationId xmlns:a16="http://schemas.microsoft.com/office/drawing/2014/main" id="{420DAE2D-5139-47EC-96E0-891D9102C18D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7277100" y="47624"/>
          <a:ext cx="12096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1620377</xdr:colOff>
      <xdr:row>1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03E883-FC0E-4DCF-BCE9-E72121863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0377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923925</xdr:colOff>
      <xdr:row>0</xdr:row>
      <xdr:rowOff>0</xdr:rowOff>
    </xdr:from>
    <xdr:to>
      <xdr:col>7</xdr:col>
      <xdr:colOff>981075</xdr:colOff>
      <xdr:row>2</xdr:row>
      <xdr:rowOff>95250</xdr:rowOff>
    </xdr:to>
    <xdr:pic>
      <xdr:nvPicPr>
        <xdr:cNvPr id="5" name="Google Shape;86;p17">
          <a:extLst>
            <a:ext uri="{FF2B5EF4-FFF2-40B4-BE49-F238E27FC236}">
              <a16:creationId xmlns:a16="http://schemas.microsoft.com/office/drawing/2014/main" id="{F3C51D35-2F37-48AA-91E1-668FD126FDE7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8763000" y="0"/>
          <a:ext cx="14097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1620377</xdr:colOff>
      <xdr:row>1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B145E2-F837-4436-B301-AE356ABF3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0377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923925</xdr:colOff>
      <xdr:row>0</xdr:row>
      <xdr:rowOff>0</xdr:rowOff>
    </xdr:from>
    <xdr:to>
      <xdr:col>8</xdr:col>
      <xdr:colOff>66675</xdr:colOff>
      <xdr:row>2</xdr:row>
      <xdr:rowOff>95250</xdr:rowOff>
    </xdr:to>
    <xdr:pic>
      <xdr:nvPicPr>
        <xdr:cNvPr id="3" name="Google Shape;86;p17">
          <a:extLst>
            <a:ext uri="{FF2B5EF4-FFF2-40B4-BE49-F238E27FC236}">
              <a16:creationId xmlns:a16="http://schemas.microsoft.com/office/drawing/2014/main" id="{F3C84E5C-3A3A-4E37-899C-77B128B8A1B8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9039225" y="0"/>
          <a:ext cx="14097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0</xdr:col>
      <xdr:colOff>981075</xdr:colOff>
      <xdr:row>1</xdr:row>
      <xdr:rowOff>9204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E5E4E-549C-4691-BB83-2D812E797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1925"/>
          <a:ext cx="933450" cy="34257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0</xdr:rowOff>
    </xdr:from>
    <xdr:to>
      <xdr:col>2</xdr:col>
      <xdr:colOff>1114425</xdr:colOff>
      <xdr:row>1</xdr:row>
      <xdr:rowOff>38100</xdr:rowOff>
    </xdr:to>
    <xdr:pic>
      <xdr:nvPicPr>
        <xdr:cNvPr id="4" name="Google Shape;86;p17">
          <a:extLst>
            <a:ext uri="{FF2B5EF4-FFF2-40B4-BE49-F238E27FC236}">
              <a16:creationId xmlns:a16="http://schemas.microsoft.com/office/drawing/2014/main" id="{21B60FC4-AC47-4EA9-BB84-0E667E04ABF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4314825" y="0"/>
          <a:ext cx="10191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1</xdr:row>
      <xdr:rowOff>44923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" cy="34257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71438</xdr:colOff>
      <xdr:row>0</xdr:row>
      <xdr:rowOff>0</xdr:rowOff>
    </xdr:from>
    <xdr:to>
      <xdr:col>4</xdr:col>
      <xdr:colOff>1090613</xdr:colOff>
      <xdr:row>2</xdr:row>
      <xdr:rowOff>69056</xdr:rowOff>
    </xdr:to>
    <xdr:pic>
      <xdr:nvPicPr>
        <xdr:cNvPr id="3" name="Google Shape;86;p1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5607844" y="0"/>
          <a:ext cx="10191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962025</xdr:colOff>
      <xdr:row>1</xdr:row>
      <xdr:rowOff>85404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33450" cy="34257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4</xdr:col>
      <xdr:colOff>1209675</xdr:colOff>
      <xdr:row>1</xdr:row>
      <xdr:rowOff>200025</xdr:rowOff>
    </xdr:to>
    <xdr:pic>
      <xdr:nvPicPr>
        <xdr:cNvPr id="3" name="Google Shape;86;p1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5867400" y="0"/>
          <a:ext cx="10191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895260</xdr:colOff>
      <xdr:row>1</xdr:row>
      <xdr:rowOff>51254</xdr:rowOff>
    </xdr:from>
    <xdr:to>
      <xdr:col>2</xdr:col>
      <xdr:colOff>706665</xdr:colOff>
      <xdr:row>4</xdr:row>
      <xdr:rowOff>57459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360" y="241754"/>
          <a:ext cx="1287780" cy="60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857250</xdr:colOff>
      <xdr:row>1</xdr:row>
      <xdr:rowOff>0</xdr:rowOff>
    </xdr:from>
    <xdr:to>
      <xdr:col>9</xdr:col>
      <xdr:colOff>1010285</xdr:colOff>
      <xdr:row>4</xdr:row>
      <xdr:rowOff>73025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0" y="190500"/>
          <a:ext cx="1885950" cy="692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ios\Desktop\SWGUIMIENTO%20AL%20EJERCIDO\Base_de_datos_obras_AL%20%2018%20AGO%202011_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7A46-CA90-4899-AFA7-7E5B07BA082D}">
  <sheetPr codeName="Hoja2">
    <tabColor rgb="FF0070C0"/>
  </sheetPr>
  <dimension ref="A1:G29"/>
  <sheetViews>
    <sheetView view="pageBreakPreview" zoomScaleNormal="100" zoomScaleSheetLayoutView="100" workbookViewId="0">
      <selection activeCell="F9" sqref="F9"/>
    </sheetView>
  </sheetViews>
  <sheetFormatPr baseColWidth="10" defaultRowHeight="15" x14ac:dyDescent="0.25"/>
  <cols>
    <col min="1" max="1" width="32.140625" customWidth="1"/>
    <col min="2" max="2" width="12.5703125" customWidth="1"/>
    <col min="3" max="3" width="23.42578125" customWidth="1"/>
    <col min="4" max="4" width="22.140625" customWidth="1"/>
    <col min="5" max="5" width="24.140625" customWidth="1"/>
    <col min="6" max="6" width="23.5703125" bestFit="1" customWidth="1"/>
    <col min="7" max="7" width="16.85546875" bestFit="1" customWidth="1"/>
  </cols>
  <sheetData>
    <row r="1" spans="1:7" ht="37.5" customHeight="1" x14ac:dyDescent="0.25">
      <c r="A1" s="365" t="s">
        <v>303</v>
      </c>
      <c r="B1" s="365"/>
      <c r="C1" s="365"/>
      <c r="D1" s="365"/>
      <c r="E1" s="365"/>
      <c r="F1" s="365"/>
    </row>
    <row r="2" spans="1:7" ht="42.75" customHeight="1" x14ac:dyDescent="0.25">
      <c r="A2" s="366" t="s">
        <v>775</v>
      </c>
      <c r="B2" s="366"/>
      <c r="C2" s="366"/>
      <c r="D2" s="366"/>
      <c r="E2" s="366"/>
      <c r="F2" s="366"/>
    </row>
    <row r="3" spans="1:7" ht="16.5" thickBot="1" x14ac:dyDescent="0.3">
      <c r="A3" s="5"/>
      <c r="B3" s="5"/>
      <c r="C3" s="164"/>
      <c r="D3" s="164"/>
      <c r="E3" s="164"/>
      <c r="F3" s="164"/>
    </row>
    <row r="4" spans="1:7" ht="21.75" customHeight="1" thickBot="1" x14ac:dyDescent="0.3">
      <c r="A4" s="314" t="s">
        <v>539</v>
      </c>
      <c r="B4" s="315" t="s">
        <v>540</v>
      </c>
      <c r="C4" s="315" t="s">
        <v>164</v>
      </c>
      <c r="D4" s="315" t="s">
        <v>541</v>
      </c>
      <c r="E4" s="314" t="s">
        <v>245</v>
      </c>
      <c r="F4" s="315" t="s">
        <v>246</v>
      </c>
    </row>
    <row r="5" spans="1:7" ht="18.75" x14ac:dyDescent="0.25">
      <c r="A5" s="165"/>
      <c r="B5" s="166"/>
      <c r="C5" s="230"/>
      <c r="D5" s="230"/>
      <c r="E5" s="230"/>
      <c r="F5" s="359"/>
    </row>
    <row r="6" spans="1:7" ht="30.75" customHeight="1" x14ac:dyDescent="0.25">
      <c r="A6" s="316" t="s">
        <v>393</v>
      </c>
      <c r="B6" s="316"/>
      <c r="C6" s="320">
        <f>+C7+C8</f>
        <v>1114922152.8395138</v>
      </c>
      <c r="D6" s="317">
        <f>SUM(D7:D16)</f>
        <v>251918005.00292709</v>
      </c>
      <c r="E6" s="317">
        <f>+E8</f>
        <v>793004147.83658671</v>
      </c>
      <c r="F6" s="317">
        <f>+F8</f>
        <v>70000000</v>
      </c>
      <c r="G6" s="1"/>
    </row>
    <row r="7" spans="1:7" x14ac:dyDescent="0.25">
      <c r="A7" s="274" t="s">
        <v>542</v>
      </c>
      <c r="B7" s="275"/>
      <c r="C7" s="276">
        <f>SUM(D7:F7)</f>
        <v>251918005.00292709</v>
      </c>
      <c r="D7" s="277">
        <f>'ORG.OPERADORES(ING.PROPIOS)'!D173</f>
        <v>251918005.00292709</v>
      </c>
      <c r="E7" s="277"/>
      <c r="F7" s="278"/>
      <c r="G7" s="1"/>
    </row>
    <row r="8" spans="1:7" x14ac:dyDescent="0.25">
      <c r="A8" s="274" t="s">
        <v>543</v>
      </c>
      <c r="B8" s="275"/>
      <c r="C8" s="276">
        <f>SUM(C9:C16)</f>
        <v>863004147.83658671</v>
      </c>
      <c r="D8" s="277"/>
      <c r="E8" s="276">
        <f>SUM(E9:E16)</f>
        <v>793004147.83658671</v>
      </c>
      <c r="F8" s="276">
        <f>SUM(F9:F16)</f>
        <v>70000000</v>
      </c>
    </row>
    <row r="9" spans="1:7" x14ac:dyDescent="0.25">
      <c r="A9" s="274" t="s">
        <v>401</v>
      </c>
      <c r="B9" s="275"/>
      <c r="C9" s="276">
        <f>SUM(D9:F9)</f>
        <v>107896465.30789189</v>
      </c>
      <c r="D9" s="277"/>
      <c r="E9" s="277">
        <f>'ORG.OPERADORES(ING.PROPIOS)'!C169</f>
        <v>107896465.30789189</v>
      </c>
      <c r="F9" s="278">
        <v>0</v>
      </c>
    </row>
    <row r="10" spans="1:7" ht="30" x14ac:dyDescent="0.25">
      <c r="A10" s="274" t="s">
        <v>777</v>
      </c>
      <c r="B10" s="275"/>
      <c r="C10" s="276">
        <f t="shared" ref="C10:C15" si="0">SUM(D10:F10)</f>
        <v>106004147.83658665</v>
      </c>
      <c r="D10" s="277"/>
      <c r="E10" s="277">
        <f>'DIR.GENERAL (REC. ESTATALES)'!E154-'DIR.GENERAL (REC. ESTATALES)'!E119</f>
        <v>106004147.83658665</v>
      </c>
      <c r="F10" s="278">
        <v>0</v>
      </c>
    </row>
    <row r="11" spans="1:7" x14ac:dyDescent="0.25">
      <c r="A11" s="274" t="s">
        <v>536</v>
      </c>
      <c r="B11" s="275"/>
      <c r="C11" s="276">
        <f t="shared" si="0"/>
        <v>168000000</v>
      </c>
      <c r="D11" s="277"/>
      <c r="E11" s="277">
        <v>168000000</v>
      </c>
      <c r="F11" s="278">
        <v>0</v>
      </c>
    </row>
    <row r="12" spans="1:7" hidden="1" x14ac:dyDescent="0.25">
      <c r="A12" s="274" t="s">
        <v>679</v>
      </c>
      <c r="B12" s="275"/>
      <c r="C12" s="276">
        <f t="shared" si="0"/>
        <v>0</v>
      </c>
      <c r="D12" s="277"/>
      <c r="E12" s="277">
        <v>0</v>
      </c>
      <c r="F12" s="278"/>
    </row>
    <row r="13" spans="1:7" hidden="1" x14ac:dyDescent="0.25">
      <c r="A13" s="274" t="s">
        <v>678</v>
      </c>
      <c r="B13" s="275"/>
      <c r="C13" s="276">
        <f t="shared" si="0"/>
        <v>0</v>
      </c>
      <c r="D13" s="277"/>
      <c r="E13" s="277">
        <v>0</v>
      </c>
      <c r="F13" s="278">
        <v>0</v>
      </c>
    </row>
    <row r="14" spans="1:7" ht="30" x14ac:dyDescent="0.25">
      <c r="A14" s="274" t="s">
        <v>778</v>
      </c>
      <c r="B14" s="275"/>
      <c r="C14" s="276">
        <f t="shared" si="0"/>
        <v>72103534.692108199</v>
      </c>
      <c r="D14" s="277"/>
      <c r="E14" s="277">
        <f>'ORG.OPERADORES(ING.PROPIOS)'!E173-'ORG.OPERADORES(ING.PROPIOS)'!E169-'ORG.OPERADORES(ING.PROPIOS)'!E170</f>
        <v>72103534.692108199</v>
      </c>
      <c r="F14" s="278">
        <v>0</v>
      </c>
    </row>
    <row r="15" spans="1:7" ht="30" x14ac:dyDescent="0.25">
      <c r="A15" s="274" t="s">
        <v>787</v>
      </c>
      <c r="B15" s="275"/>
      <c r="C15" s="276">
        <f t="shared" si="0"/>
        <v>64000000</v>
      </c>
      <c r="D15" s="277"/>
      <c r="E15" s="277">
        <v>64000000</v>
      </c>
      <c r="F15" s="278"/>
    </row>
    <row r="16" spans="1:7" x14ac:dyDescent="0.25">
      <c r="A16" s="279" t="s">
        <v>779</v>
      </c>
      <c r="B16" s="280"/>
      <c r="C16" s="281">
        <f>SUM(D16:F16)</f>
        <v>345000000</v>
      </c>
      <c r="D16" s="282"/>
      <c r="E16" s="283">
        <v>275000000</v>
      </c>
      <c r="F16" s="284">
        <v>70000000</v>
      </c>
    </row>
    <row r="17" spans="1:7" ht="23.25" customHeight="1" x14ac:dyDescent="0.25">
      <c r="A17" s="285"/>
      <c r="B17" s="286"/>
      <c r="C17" s="287"/>
      <c r="D17" s="287"/>
      <c r="E17" s="287"/>
      <c r="F17" s="288"/>
    </row>
    <row r="18" spans="1:7" ht="15.75" x14ac:dyDescent="0.25">
      <c r="A18" s="316" t="s">
        <v>394</v>
      </c>
      <c r="B18" s="316" t="s">
        <v>540</v>
      </c>
      <c r="C18" s="320">
        <f t="shared" ref="C18:D18" si="1">SUM(C19:C26)</f>
        <v>1114922152.8395138</v>
      </c>
      <c r="D18" s="317">
        <f t="shared" si="1"/>
        <v>251918005.00292709</v>
      </c>
      <c r="E18" s="317">
        <f>SUM(E19:E26)</f>
        <v>793004147.83658671</v>
      </c>
      <c r="F18" s="317">
        <f>SUM(F19:F26)</f>
        <v>70000000</v>
      </c>
    </row>
    <row r="19" spans="1:7" x14ac:dyDescent="0.25">
      <c r="A19" s="289" t="s">
        <v>544</v>
      </c>
      <c r="B19" s="290">
        <v>1000</v>
      </c>
      <c r="C19" s="291">
        <f>D19+E19+F19</f>
        <v>267320796.24221823</v>
      </c>
      <c r="D19" s="292">
        <f>'ORG.OPERADORES(ING.PROPIOS)'!D166</f>
        <v>190952866.89519066</v>
      </c>
      <c r="E19" s="292">
        <f>'DIR.GENERAL (REC. ESTATALES)'!E9+'ORG.OPERADORES(ING.PROPIOS)'!E166</f>
        <v>76367929.34702757</v>
      </c>
      <c r="F19" s="293">
        <v>0</v>
      </c>
      <c r="G19" s="1"/>
    </row>
    <row r="20" spans="1:7" x14ac:dyDescent="0.25">
      <c r="A20" s="289" t="s">
        <v>545</v>
      </c>
      <c r="B20" s="290">
        <v>2000</v>
      </c>
      <c r="C20" s="291">
        <f>D20+E20+F20</f>
        <v>38874736.297165275</v>
      </c>
      <c r="D20" s="292">
        <f>'ORG.OPERADORES(ING.PROPIOS)'!D167</f>
        <v>11733681.202647317</v>
      </c>
      <c r="E20" s="292">
        <f>'DIR.GENERAL (REC. ESTATALES)'!E55+'ORG.OPERADORES(ING.PROPIOS)'!E167</f>
        <v>27141055.094517954</v>
      </c>
      <c r="F20" s="293">
        <v>0</v>
      </c>
    </row>
    <row r="21" spans="1:7" x14ac:dyDescent="0.25">
      <c r="A21" s="289" t="s">
        <v>546</v>
      </c>
      <c r="B21" s="290">
        <v>3000</v>
      </c>
      <c r="C21" s="291">
        <f>D21+E21+F21</f>
        <v>224709685.06503034</v>
      </c>
      <c r="D21" s="292">
        <f>'ORG.OPERADORES(ING.PROPIOS)'!D168</f>
        <v>42214521.669989124</v>
      </c>
      <c r="E21" s="292">
        <f>'DIR.GENERAL (REC. ESTATALES)'!E92+'ORG.OPERADORES(ING.PROPIOS)'!E168+'ORG.OPERADORES(ING.PROPIOS)'!E169</f>
        <v>182495163.39504123</v>
      </c>
      <c r="F21" s="293"/>
    </row>
    <row r="22" spans="1:7" ht="30" x14ac:dyDescent="0.25">
      <c r="A22" s="289" t="s">
        <v>547</v>
      </c>
      <c r="B22" s="290">
        <v>4000</v>
      </c>
      <c r="C22" s="291">
        <f t="shared" ref="C22:C23" si="2">D22+E22+F22</f>
        <v>0</v>
      </c>
      <c r="D22" s="292">
        <v>0</v>
      </c>
      <c r="E22" s="294">
        <v>0</v>
      </c>
      <c r="F22" s="293">
        <v>0</v>
      </c>
    </row>
    <row r="23" spans="1:7" ht="30" x14ac:dyDescent="0.25">
      <c r="A23" s="289" t="s">
        <v>548</v>
      </c>
      <c r="B23" s="290">
        <v>5000</v>
      </c>
      <c r="C23" s="291">
        <f t="shared" si="2"/>
        <v>7016935.2351000002</v>
      </c>
      <c r="D23" s="292">
        <f>'ORG.OPERADORES(ING.PROPIOS)'!D172</f>
        <v>7016935.2351000002</v>
      </c>
      <c r="E23" s="292">
        <f>'ORG.OPERADORES(ING.PROPIOS)'!E172</f>
        <v>0</v>
      </c>
      <c r="F23" s="293">
        <v>0</v>
      </c>
    </row>
    <row r="24" spans="1:7" x14ac:dyDescent="0.25">
      <c r="A24" s="289" t="s">
        <v>549</v>
      </c>
      <c r="B24" s="290">
        <v>6000</v>
      </c>
      <c r="C24" s="291">
        <f>D24+E24+F24</f>
        <v>513000000</v>
      </c>
      <c r="D24" s="292">
        <v>0</v>
      </c>
      <c r="E24" s="294">
        <f>E11+E16</f>
        <v>443000000</v>
      </c>
      <c r="F24" s="295">
        <f>F16</f>
        <v>70000000</v>
      </c>
    </row>
    <row r="25" spans="1:7" ht="30" x14ac:dyDescent="0.25">
      <c r="A25" s="289" t="s">
        <v>788</v>
      </c>
      <c r="B25" s="290">
        <v>7000</v>
      </c>
      <c r="C25" s="291">
        <f>D25+E25+F25</f>
        <v>64000000</v>
      </c>
      <c r="D25" s="292"/>
      <c r="E25" s="294">
        <v>64000000</v>
      </c>
      <c r="F25" s="295"/>
    </row>
    <row r="26" spans="1:7" x14ac:dyDescent="0.25">
      <c r="A26" s="296" t="s">
        <v>721</v>
      </c>
      <c r="B26" s="297">
        <v>9000</v>
      </c>
      <c r="C26" s="298">
        <f>D26+E26+F26</f>
        <v>0</v>
      </c>
      <c r="D26" s="299">
        <v>0</v>
      </c>
      <c r="E26" s="300">
        <f>E13</f>
        <v>0</v>
      </c>
      <c r="F26" s="301">
        <v>0</v>
      </c>
    </row>
    <row r="27" spans="1:7" ht="42.75" customHeight="1" x14ac:dyDescent="0.25">
      <c r="A27" s="367" t="s">
        <v>550</v>
      </c>
      <c r="B27" s="367"/>
      <c r="C27" s="367"/>
      <c r="D27" s="367"/>
      <c r="E27" s="367"/>
      <c r="F27" s="367"/>
    </row>
    <row r="28" spans="1:7" ht="19.5" x14ac:dyDescent="0.25">
      <c r="A28" s="167"/>
      <c r="B28" s="167"/>
      <c r="C28" s="168"/>
      <c r="D28" s="168"/>
      <c r="E28" s="169"/>
      <c r="F28" s="170"/>
    </row>
    <row r="29" spans="1:7" ht="15.75" customHeight="1" x14ac:dyDescent="0.25">
      <c r="A29" s="171"/>
      <c r="B29" s="172"/>
      <c r="C29" s="172"/>
      <c r="D29" s="168"/>
      <c r="E29" s="168"/>
      <c r="F29" s="173"/>
    </row>
  </sheetData>
  <mergeCells count="3">
    <mergeCell ref="A1:F1"/>
    <mergeCell ref="A2:F2"/>
    <mergeCell ref="A27:F2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8CEB-A7C0-4DC8-A7B8-CE69FA75BEB6}">
  <sheetPr codeName="Hoja3">
    <tabColor rgb="FF0070C0"/>
  </sheetPr>
  <dimension ref="A1:I65"/>
  <sheetViews>
    <sheetView view="pageBreakPreview" zoomScaleNormal="100" zoomScaleSheetLayoutView="100" workbookViewId="0">
      <pane ySplit="6" topLeftCell="A7" activePane="bottomLeft" state="frozen"/>
      <selection activeCell="C6" sqref="C6"/>
      <selection pane="bottomLeft" activeCell="J26" sqref="J26"/>
    </sheetView>
  </sheetViews>
  <sheetFormatPr baseColWidth="10" defaultRowHeight="15" x14ac:dyDescent="0.25"/>
  <cols>
    <col min="1" max="1" width="39.5703125" customWidth="1"/>
    <col min="2" max="2" width="17.85546875" customWidth="1"/>
    <col min="3" max="3" width="18.28515625" customWidth="1"/>
    <col min="4" max="5" width="16.85546875" customWidth="1"/>
    <col min="6" max="6" width="17.28515625" customWidth="1"/>
    <col min="7" max="7" width="20.28515625" customWidth="1"/>
    <col min="8" max="8" width="20.140625" customWidth="1"/>
    <col min="9" max="9" width="14.140625" hidden="1" customWidth="1"/>
  </cols>
  <sheetData>
    <row r="1" spans="1:9" ht="26.25" x14ac:dyDescent="0.4">
      <c r="A1" s="368" t="s">
        <v>303</v>
      </c>
      <c r="B1" s="368"/>
      <c r="C1" s="368"/>
      <c r="D1" s="368"/>
      <c r="E1" s="368"/>
      <c r="F1" s="368"/>
      <c r="G1" s="368"/>
      <c r="H1" s="368"/>
    </row>
    <row r="2" spans="1:9" ht="21" x14ac:dyDescent="0.35">
      <c r="A2" s="369" t="s">
        <v>774</v>
      </c>
      <c r="B2" s="369"/>
      <c r="C2" s="369"/>
      <c r="D2" s="369"/>
      <c r="E2" s="369"/>
      <c r="F2" s="369"/>
      <c r="G2" s="369"/>
      <c r="H2" s="369"/>
    </row>
    <row r="3" spans="1:9" ht="21" x14ac:dyDescent="0.35">
      <c r="A3" s="125"/>
      <c r="B3" s="125"/>
      <c r="C3" s="125"/>
      <c r="D3" s="126" t="s">
        <v>395</v>
      </c>
      <c r="E3" s="125"/>
      <c r="F3" s="125"/>
      <c r="G3" s="125"/>
      <c r="H3" s="125"/>
    </row>
    <row r="4" spans="1:9" ht="21" x14ac:dyDescent="0.35">
      <c r="A4" s="125"/>
      <c r="B4" s="125"/>
      <c r="C4" s="125"/>
      <c r="D4" s="125"/>
      <c r="E4" s="125"/>
      <c r="F4" s="125"/>
      <c r="G4" s="125"/>
      <c r="H4" s="125"/>
    </row>
    <row r="5" spans="1:9" ht="15.75" thickBot="1" x14ac:dyDescent="0.3">
      <c r="A5" s="23"/>
      <c r="B5" s="127"/>
      <c r="C5" s="127"/>
      <c r="D5" s="127"/>
      <c r="E5" s="127"/>
      <c r="F5" s="127"/>
      <c r="G5" s="31"/>
      <c r="H5" s="33"/>
    </row>
    <row r="6" spans="1:9" ht="16.5" thickBot="1" x14ac:dyDescent="0.3">
      <c r="A6" s="318" t="s">
        <v>396</v>
      </c>
      <c r="B6" s="319" t="s">
        <v>258</v>
      </c>
      <c r="C6" s="319" t="s">
        <v>350</v>
      </c>
      <c r="D6" s="319" t="s">
        <v>391</v>
      </c>
      <c r="E6" s="318" t="s">
        <v>397</v>
      </c>
      <c r="F6" s="319" t="s">
        <v>289</v>
      </c>
      <c r="G6" s="319" t="s">
        <v>260</v>
      </c>
      <c r="H6" s="319" t="s">
        <v>398</v>
      </c>
    </row>
    <row r="7" spans="1:9" x14ac:dyDescent="0.25">
      <c r="A7" s="128"/>
      <c r="B7" s="128"/>
      <c r="C7" s="128"/>
      <c r="D7" s="128"/>
      <c r="E7" s="128"/>
      <c r="F7" s="128"/>
      <c r="G7" s="128"/>
      <c r="H7" s="128"/>
    </row>
    <row r="8" spans="1:9" ht="18.75" x14ac:dyDescent="0.3">
      <c r="A8" s="129" t="s">
        <v>393</v>
      </c>
      <c r="B8" s="130">
        <f t="shared" ref="B8:H8" si="0">SUM(B10:B12)</f>
        <v>226755877.29721469</v>
      </c>
      <c r="C8" s="130">
        <f t="shared" si="0"/>
        <v>68527101.429836422</v>
      </c>
      <c r="D8" s="130">
        <f t="shared" si="0"/>
        <v>54235615.026135534</v>
      </c>
      <c r="E8" s="130">
        <f t="shared" si="0"/>
        <v>3782410.3938505733</v>
      </c>
      <c r="F8" s="130">
        <f t="shared" si="0"/>
        <v>78617000.855889976</v>
      </c>
      <c r="G8" s="130">
        <f t="shared" si="0"/>
        <v>683004147.83658671</v>
      </c>
      <c r="H8" s="130">
        <f t="shared" si="0"/>
        <v>1114922152.8395138</v>
      </c>
      <c r="I8" s="364">
        <v>1114922152.8395138</v>
      </c>
    </row>
    <row r="9" spans="1:9" x14ac:dyDescent="0.25">
      <c r="A9" s="131"/>
      <c r="B9" s="132"/>
      <c r="C9" s="132"/>
      <c r="D9" s="132"/>
      <c r="E9" s="132"/>
      <c r="F9" s="132"/>
      <c r="G9" s="132"/>
      <c r="H9" s="132"/>
    </row>
    <row r="10" spans="1:9" x14ac:dyDescent="0.25">
      <c r="A10" s="133" t="s">
        <v>399</v>
      </c>
      <c r="B10" s="263">
        <f>'ORG.OPERADORES(ING.PROPIOS)'!J173</f>
        <v>114793320</v>
      </c>
      <c r="C10" s="263">
        <f>'ORG.OPERADORES(ING.PROPIOS)'!P173</f>
        <v>40772604</v>
      </c>
      <c r="D10" s="263">
        <f>'ORG.OPERADORES(ING.PROPIOS)'!V171</f>
        <v>54235615.026135534</v>
      </c>
      <c r="E10" s="263">
        <f>'ORG.OPERADORES(ING.PROPIOS)'!AB172</f>
        <v>470109</v>
      </c>
      <c r="F10" s="263">
        <f>'ORG.OPERADORES(ING.PROPIOS)'!AH172</f>
        <v>41646356.976791576</v>
      </c>
      <c r="G10" s="263">
        <v>0</v>
      </c>
      <c r="H10" s="263">
        <f>SUM(B10:G10)</f>
        <v>251918005.00292712</v>
      </c>
    </row>
    <row r="11" spans="1:9" x14ac:dyDescent="0.25">
      <c r="A11" s="131"/>
      <c r="B11" s="264"/>
      <c r="C11" s="264"/>
      <c r="D11" s="264"/>
      <c r="E11" s="264"/>
      <c r="F11" s="264"/>
      <c r="G11" s="264"/>
      <c r="H11" s="264"/>
    </row>
    <row r="12" spans="1:9" x14ac:dyDescent="0.25">
      <c r="A12" s="133" t="s">
        <v>400</v>
      </c>
      <c r="B12" s="263">
        <f t="shared" ref="B12:G12" si="1">SUM(B13:B18)+B19</f>
        <v>111962557.29721469</v>
      </c>
      <c r="C12" s="263">
        <f t="shared" si="1"/>
        <v>27754497.42983643</v>
      </c>
      <c r="D12" s="263">
        <f t="shared" si="1"/>
        <v>0</v>
      </c>
      <c r="E12" s="263">
        <f t="shared" si="1"/>
        <v>3312301.3938505733</v>
      </c>
      <c r="F12" s="263">
        <f t="shared" si="1"/>
        <v>36970643.8790984</v>
      </c>
      <c r="G12" s="263">
        <f t="shared" si="1"/>
        <v>683004147.83658671</v>
      </c>
      <c r="H12" s="263">
        <f>SUM(H13:H19)</f>
        <v>863004147.83658671</v>
      </c>
    </row>
    <row r="13" spans="1:9" x14ac:dyDescent="0.25">
      <c r="A13" s="134" t="s">
        <v>401</v>
      </c>
      <c r="B13" s="265">
        <f>'ORG.OPERADORES(ING.PROPIOS)'!I169</f>
        <v>53877811.725606486</v>
      </c>
      <c r="C13" s="265">
        <f>'ORG.OPERADORES(ING.PROPIOS)'!O169</f>
        <v>15747833.343836427</v>
      </c>
      <c r="D13" s="31">
        <v>0</v>
      </c>
      <c r="E13" s="265">
        <f>'ORG.OPERADORES(ING.PROPIOS)'!AA169</f>
        <v>1300176.3593505733</v>
      </c>
      <c r="F13" s="265">
        <f>'ORG.OPERADORES(ING.PROPIOS)'!AG169</f>
        <v>36970643.8790984</v>
      </c>
      <c r="G13" s="266"/>
      <c r="H13" s="263">
        <f t="shared" ref="H13:H19" si="2">SUM(B13:G13)</f>
        <v>107896465.30789189</v>
      </c>
    </row>
    <row r="14" spans="1:9" x14ac:dyDescent="0.25">
      <c r="A14" s="134" t="s">
        <v>777</v>
      </c>
      <c r="B14" s="267"/>
      <c r="C14" s="267"/>
      <c r="D14" s="267"/>
      <c r="E14" s="267"/>
      <c r="F14" s="267"/>
      <c r="G14" s="265">
        <f>'DIR.GENERAL (REC. ESTATALES)'!$E$154-'DIR.GENERAL (REC. ESTATALES)'!$E$119</f>
        <v>106004147.83658665</v>
      </c>
      <c r="H14" s="263">
        <f t="shared" si="2"/>
        <v>106004147.83658665</v>
      </c>
    </row>
    <row r="15" spans="1:9" x14ac:dyDescent="0.25">
      <c r="A15" s="134" t="s">
        <v>536</v>
      </c>
      <c r="B15" s="267">
        <f>'ORG.OPERADORES(ING.PROPIOS)'!K170</f>
        <v>0</v>
      </c>
      <c r="C15" s="267">
        <f>'ORG.OPERADORES(ING.PROPIOS)'!Q170</f>
        <v>0</v>
      </c>
      <c r="D15" s="265"/>
      <c r="E15" s="267"/>
      <c r="F15" s="267"/>
      <c r="G15" s="265">
        <v>168000000</v>
      </c>
      <c r="H15" s="263">
        <f t="shared" si="2"/>
        <v>168000000</v>
      </c>
    </row>
    <row r="16" spans="1:9" x14ac:dyDescent="0.25">
      <c r="A16" s="134" t="s">
        <v>402</v>
      </c>
      <c r="B16" s="267"/>
      <c r="C16" s="267"/>
      <c r="D16" s="267"/>
      <c r="E16" s="267"/>
      <c r="F16" s="267"/>
      <c r="G16" s="265">
        <f>G35</f>
        <v>345000000</v>
      </c>
      <c r="H16" s="263">
        <f t="shared" si="2"/>
        <v>345000000</v>
      </c>
    </row>
    <row r="17" spans="1:9" x14ac:dyDescent="0.25">
      <c r="A17" s="134" t="s">
        <v>679</v>
      </c>
      <c r="B17" s="267"/>
      <c r="C17" s="267"/>
      <c r="D17" s="267"/>
      <c r="E17" s="267"/>
      <c r="F17" s="267"/>
      <c r="G17" s="267"/>
      <c r="H17" s="263">
        <f t="shared" si="2"/>
        <v>0</v>
      </c>
    </row>
    <row r="18" spans="1:9" x14ac:dyDescent="0.25">
      <c r="A18" s="134" t="s">
        <v>678</v>
      </c>
      <c r="B18" s="267">
        <v>0</v>
      </c>
      <c r="C18" s="267">
        <v>0</v>
      </c>
      <c r="D18" s="267"/>
      <c r="E18" s="267"/>
      <c r="F18" s="267"/>
      <c r="G18" s="267"/>
      <c r="H18" s="263">
        <f t="shared" si="2"/>
        <v>0</v>
      </c>
    </row>
    <row r="19" spans="1:9" x14ac:dyDescent="0.25">
      <c r="A19" s="134" t="s">
        <v>537</v>
      </c>
      <c r="B19" s="267">
        <f>'ORG.OPERADORES(ING.PROPIOS)'!K166+'ORG.OPERADORES(ING.PROPIOS)'!K167+'ORG.OPERADORES(ING.PROPIOS)'!K168+'ORG.OPERADORES(ING.PROPIOS)'!K172</f>
        <v>58084745.571608201</v>
      </c>
      <c r="C19" s="267">
        <f>'ORG.OPERADORES(ING.PROPIOS)'!Q166+'ORG.OPERADORES(ING.PROPIOS)'!Q167+'ORG.OPERADORES(ING.PROPIOS)'!Q168+'ORG.OPERADORES(ING.PROPIOS)'!Q172</f>
        <v>12006664.086000003</v>
      </c>
      <c r="D19" s="267">
        <v>0</v>
      </c>
      <c r="E19" s="267">
        <f>'ORG.OPERADORES(ING.PROPIOS)'!AC166+'ORG.OPERADORES(ING.PROPIOS)'!AC168</f>
        <v>2012125.0345000001</v>
      </c>
      <c r="F19" s="267">
        <v>0</v>
      </c>
      <c r="G19" s="267">
        <v>64000000</v>
      </c>
      <c r="H19" s="263">
        <f t="shared" si="2"/>
        <v>136103534.69210821</v>
      </c>
    </row>
    <row r="20" spans="1:9" x14ac:dyDescent="0.25">
      <c r="A20" s="134" t="s">
        <v>786</v>
      </c>
      <c r="B20" s="267"/>
      <c r="C20" s="267"/>
      <c r="D20" s="267"/>
      <c r="E20" s="267"/>
      <c r="F20" s="267"/>
      <c r="G20" s="267"/>
      <c r="H20" s="263"/>
    </row>
    <row r="21" spans="1:9" x14ac:dyDescent="0.25">
      <c r="A21" s="138"/>
      <c r="B21" s="139"/>
      <c r="C21" s="139"/>
      <c r="D21" s="139"/>
      <c r="E21" s="139"/>
      <c r="F21" s="139"/>
      <c r="G21" s="139"/>
      <c r="H21" s="139"/>
    </row>
    <row r="22" spans="1:9" ht="18.75" x14ac:dyDescent="0.3">
      <c r="A22" s="129" t="s">
        <v>394</v>
      </c>
      <c r="B22" s="268">
        <f t="shared" ref="B22:H22" si="3">B29+B43+B58</f>
        <v>226755877.29721469</v>
      </c>
      <c r="C22" s="268">
        <f t="shared" si="3"/>
        <v>68527101.430836409</v>
      </c>
      <c r="D22" s="268">
        <f t="shared" si="3"/>
        <v>54235615.026135534</v>
      </c>
      <c r="E22" s="268">
        <f t="shared" si="3"/>
        <v>3782410.3938505733</v>
      </c>
      <c r="F22" s="268">
        <f t="shared" si="3"/>
        <v>78617000.855889976</v>
      </c>
      <c r="G22" s="268">
        <f t="shared" si="3"/>
        <v>683004147.83658671</v>
      </c>
      <c r="H22" s="268">
        <f t="shared" si="3"/>
        <v>1114922152.8405139</v>
      </c>
      <c r="I22" s="355"/>
    </row>
    <row r="23" spans="1:9" x14ac:dyDescent="0.25">
      <c r="A23" s="131"/>
      <c r="B23" s="269"/>
      <c r="C23" s="269"/>
      <c r="D23" s="269"/>
      <c r="E23" s="269"/>
      <c r="F23" s="269"/>
      <c r="G23" s="269"/>
      <c r="H23" s="269"/>
    </row>
    <row r="24" spans="1:9" x14ac:dyDescent="0.25">
      <c r="A24" s="131" t="s">
        <v>404</v>
      </c>
      <c r="B24" s="269">
        <f>'ORG.OPERADORES(ING.PROPIOS)'!I166</f>
        <v>132867321.58394091</v>
      </c>
      <c r="C24" s="269">
        <f>'ORG.OPERADORES(ING.PROPIOS)'!O166</f>
        <v>45572604.000999987</v>
      </c>
      <c r="D24" s="269">
        <f>'ORG.OPERADORES(ING.PROPIOS)'!U166</f>
        <v>22101383.001670662</v>
      </c>
      <c r="E24" s="269">
        <f>'ORG.OPERADORES(ING.PROPIOS)'!AA166</f>
        <v>2345634.0345000001</v>
      </c>
      <c r="F24" s="269">
        <f>'ORG.OPERADORES(ING.PROPIOS)'!AG166</f>
        <v>12815450.893520001</v>
      </c>
      <c r="G24" s="270">
        <f>'DIR.GENERAL (REC. ESTATALES)'!$E$9</f>
        <v>51618402.728586659</v>
      </c>
      <c r="H24" s="271">
        <f>SUM(B24:G24)</f>
        <v>267320796.24321824</v>
      </c>
    </row>
    <row r="25" spans="1:9" x14ac:dyDescent="0.25">
      <c r="A25" s="131"/>
      <c r="B25" s="269"/>
      <c r="C25" s="269"/>
      <c r="D25" s="269"/>
      <c r="E25" s="269"/>
      <c r="F25" s="269"/>
      <c r="G25" s="270"/>
      <c r="H25" s="269"/>
    </row>
    <row r="26" spans="1:9" x14ac:dyDescent="0.25">
      <c r="A26" s="131" t="s">
        <v>405</v>
      </c>
      <c r="B26" s="269">
        <f>'ORG.OPERADORES(ING.PROPIOS)'!I167</f>
        <v>19150042.377517954</v>
      </c>
      <c r="C26" s="269">
        <f>'ORG.OPERADORES(ING.PROPIOS)'!O167</f>
        <v>4204267.2170000002</v>
      </c>
      <c r="D26" s="269">
        <f>'ORG.OPERADORES(ING.PROPIOS)'!U167</f>
        <v>7801777.4744757526</v>
      </c>
      <c r="E26" s="269">
        <f>'ORG.OPERADORES(ING.PROPIOS)'!AA167</f>
        <v>0</v>
      </c>
      <c r="F26" s="269">
        <f>'ORG.OPERADORES(ING.PROPIOS)'!AG167</f>
        <v>3931903.7281715651</v>
      </c>
      <c r="G26" s="270">
        <f>'DIR.GENERAL (REC. ESTATALES)'!$E$55</f>
        <v>3786745.5</v>
      </c>
      <c r="H26" s="271">
        <f>SUM(B26:G26)</f>
        <v>38874736.297165275</v>
      </c>
    </row>
    <row r="27" spans="1:9" x14ac:dyDescent="0.25">
      <c r="A27" s="131"/>
      <c r="B27" s="269"/>
      <c r="C27" s="269"/>
      <c r="D27" s="269"/>
      <c r="E27" s="269"/>
      <c r="F27" s="269"/>
      <c r="G27" s="270"/>
      <c r="H27" s="269"/>
    </row>
    <row r="28" spans="1:9" x14ac:dyDescent="0.25">
      <c r="A28" s="131" t="s">
        <v>538</v>
      </c>
      <c r="B28" s="269">
        <f>'ORG.OPERADORES(ING.PROPIOS)'!K168+'ORG.OPERADORES(ING.PROPIOS)'!K169+'ORG.OPERADORES(ING.PROPIOS)'!K170+'ORG.OPERADORES(ING.PROPIOS)'!K171</f>
        <v>74738513.335755825</v>
      </c>
      <c r="C28" s="269">
        <f>'ORG.OPERADORES(ING.PROPIOS)'!Q168+'ORG.OPERADORES(ING.PROPIOS)'!Q169+'ORG.OPERADORES(ING.PROPIOS)'!Q170+'ORG.OPERADORES(ING.PROPIOS)'!Q171</f>
        <v>18750230.212836429</v>
      </c>
      <c r="D28" s="269">
        <f>'ORG.OPERADORES(ING.PROPIOS)'!U168+'ORG.OPERADORES(ING.PROPIOS)'!U169</f>
        <v>24332454.549989115</v>
      </c>
      <c r="E28" s="269">
        <f>'ORG.OPERADORES(ING.PROPIOS)'!AA168+'ORG.OPERADORES(ING.PROPIOS)'!AA169+'ORG.OPERADORES(ING.PROPIOS)'!AA170</f>
        <v>1436776.3593505733</v>
      </c>
      <c r="F28" s="269">
        <f>'ORG.OPERADORES(ING.PROPIOS)'!AG168+'ORG.OPERADORES(ING.PROPIOS)'!AG169+'ORG.OPERADORES(ING.PROPIOS)'!AG170</f>
        <v>54852710.999098405</v>
      </c>
      <c r="G28" s="270">
        <v>50598999.60800004</v>
      </c>
      <c r="H28" s="271">
        <f>SUM(B28:G28)</f>
        <v>224709685.0650304</v>
      </c>
      <c r="I28" s="355">
        <v>168000000</v>
      </c>
    </row>
    <row r="29" spans="1:9" x14ac:dyDescent="0.25">
      <c r="A29" s="140" t="s">
        <v>406</v>
      </c>
      <c r="B29" s="271">
        <f t="shared" ref="B29:H29" si="4">SUM(B24:B28)</f>
        <v>226755877.29721469</v>
      </c>
      <c r="C29" s="271">
        <f t="shared" si="4"/>
        <v>68527101.430836409</v>
      </c>
      <c r="D29" s="271">
        <f t="shared" si="4"/>
        <v>54235615.026135534</v>
      </c>
      <c r="E29" s="271">
        <f t="shared" si="4"/>
        <v>3782410.3938505733</v>
      </c>
      <c r="F29" s="271">
        <f t="shared" si="4"/>
        <v>71600065.620789975</v>
      </c>
      <c r="G29" s="271">
        <f t="shared" si="4"/>
        <v>106004147.8365867</v>
      </c>
      <c r="H29" s="271">
        <f t="shared" si="4"/>
        <v>530905217.60541391</v>
      </c>
      <c r="I29">
        <v>64000000</v>
      </c>
    </row>
    <row r="30" spans="1:9" x14ac:dyDescent="0.25">
      <c r="A30" s="131"/>
      <c r="B30" s="272"/>
      <c r="C30" s="272"/>
      <c r="D30" s="272"/>
      <c r="E30" s="272"/>
      <c r="F30" s="272"/>
      <c r="G30" s="272"/>
      <c r="H30" s="269"/>
      <c r="I30" s="355">
        <f>G28-I28-I29</f>
        <v>-181401000.39199996</v>
      </c>
    </row>
    <row r="31" spans="1:9" ht="30" x14ac:dyDescent="0.25">
      <c r="A31" s="141" t="s">
        <v>407</v>
      </c>
      <c r="B31" s="269">
        <v>0</v>
      </c>
      <c r="C31" s="269">
        <v>0</v>
      </c>
      <c r="D31" s="269">
        <v>0</v>
      </c>
      <c r="E31" s="269">
        <v>0</v>
      </c>
      <c r="F31" s="269">
        <v>0</v>
      </c>
      <c r="G31" s="269">
        <v>0</v>
      </c>
      <c r="H31" s="269">
        <v>0</v>
      </c>
      <c r="I31" s="355">
        <f>B29+C29+D29+E29+F29+F33+G24+G26+I30</f>
        <v>305922152.84051389</v>
      </c>
    </row>
    <row r="32" spans="1:9" x14ac:dyDescent="0.25">
      <c r="A32" s="141"/>
      <c r="B32" s="269"/>
      <c r="C32" s="269"/>
      <c r="D32" s="269"/>
      <c r="E32" s="269"/>
      <c r="F32" s="269"/>
      <c r="G32" s="269"/>
      <c r="H32" s="269"/>
    </row>
    <row r="33" spans="1:8" x14ac:dyDescent="0.25">
      <c r="A33" s="141" t="s">
        <v>408</v>
      </c>
      <c r="B33" s="269">
        <f>'ORG.OPERADORES(ING.PROPIOS)'!I172</f>
        <v>0</v>
      </c>
      <c r="C33" s="269">
        <f>'ORG.OPERADORES(ING.PROPIOS)'!O172</f>
        <v>0</v>
      </c>
      <c r="D33" s="269">
        <v>0</v>
      </c>
      <c r="E33" s="269"/>
      <c r="F33" s="269">
        <f>'ORG.OPERADORES(ING.PROPIOS)'!AG171</f>
        <v>7016935.2351000002</v>
      </c>
      <c r="G33" s="269"/>
      <c r="H33" s="271">
        <f>SUM(B33:G33)</f>
        <v>7016935.2351000002</v>
      </c>
    </row>
    <row r="34" spans="1:8" x14ac:dyDescent="0.25">
      <c r="A34" s="131"/>
      <c r="B34" s="269"/>
      <c r="C34" s="269"/>
      <c r="D34" s="269"/>
      <c r="E34" s="269"/>
      <c r="F34" s="269"/>
      <c r="G34" s="269"/>
      <c r="H34" s="271"/>
    </row>
    <row r="35" spans="1:8" x14ac:dyDescent="0.25">
      <c r="A35" s="131" t="s">
        <v>409</v>
      </c>
      <c r="B35" s="269"/>
      <c r="C35" s="269"/>
      <c r="D35" s="269"/>
      <c r="E35" s="269"/>
      <c r="F35" s="269"/>
      <c r="G35" s="270">
        <v>345000000</v>
      </c>
      <c r="H35" s="271">
        <f>SUM(B35:G35)</f>
        <v>345000000</v>
      </c>
    </row>
    <row r="36" spans="1:8" x14ac:dyDescent="0.25">
      <c r="A36" s="131" t="s">
        <v>536</v>
      </c>
      <c r="B36" s="269"/>
      <c r="C36" s="269"/>
      <c r="D36" s="269"/>
      <c r="E36" s="269"/>
      <c r="F36" s="269"/>
      <c r="G36" s="270">
        <v>168000000</v>
      </c>
      <c r="H36" s="271"/>
    </row>
    <row r="37" spans="1:8" x14ac:dyDescent="0.25">
      <c r="A37" s="131"/>
      <c r="B37" s="269">
        <v>0</v>
      </c>
      <c r="C37" s="269">
        <v>0</v>
      </c>
      <c r="D37" s="269">
        <v>0</v>
      </c>
      <c r="E37" s="269">
        <v>0</v>
      </c>
      <c r="F37" s="269">
        <v>0</v>
      </c>
      <c r="G37" s="271"/>
      <c r="H37" s="271"/>
    </row>
    <row r="38" spans="1:8" x14ac:dyDescent="0.25">
      <c r="A38" s="131" t="s">
        <v>410</v>
      </c>
      <c r="B38" s="269"/>
      <c r="C38" s="269"/>
      <c r="D38" s="269"/>
      <c r="E38" s="269"/>
      <c r="F38" s="269"/>
      <c r="G38" s="270">
        <v>64000000</v>
      </c>
      <c r="H38" s="271">
        <f>SUM(G38)</f>
        <v>64000000</v>
      </c>
    </row>
    <row r="39" spans="1:8" x14ac:dyDescent="0.25">
      <c r="A39" s="131"/>
      <c r="B39" s="269"/>
      <c r="C39" s="269"/>
      <c r="D39" s="269"/>
      <c r="E39" s="269"/>
      <c r="F39" s="269"/>
      <c r="G39" s="269"/>
      <c r="H39" s="271"/>
    </row>
    <row r="40" spans="1:8" x14ac:dyDescent="0.25">
      <c r="A40" s="131" t="s">
        <v>411</v>
      </c>
      <c r="B40" s="271">
        <f>SUM(B41:B42)</f>
        <v>0</v>
      </c>
      <c r="C40" s="271">
        <f t="shared" ref="C40:G40" si="5">SUM(C41:C42)</f>
        <v>0</v>
      </c>
      <c r="D40" s="271">
        <f t="shared" si="5"/>
        <v>0</v>
      </c>
      <c r="E40" s="271">
        <f t="shared" si="5"/>
        <v>0</v>
      </c>
      <c r="F40" s="271">
        <f t="shared" si="5"/>
        <v>0</v>
      </c>
      <c r="G40" s="271">
        <f t="shared" si="5"/>
        <v>0</v>
      </c>
      <c r="H40" s="271">
        <f>SUM(B40:G40)</f>
        <v>0</v>
      </c>
    </row>
    <row r="41" spans="1:8" x14ac:dyDescent="0.25">
      <c r="A41" s="131"/>
      <c r="B41" s="269"/>
      <c r="C41" s="269"/>
      <c r="D41" s="269"/>
      <c r="E41" s="269"/>
      <c r="F41" s="269"/>
      <c r="G41" s="269">
        <v>0</v>
      </c>
      <c r="H41" s="271">
        <f>SUM(B41:G41)</f>
        <v>0</v>
      </c>
    </row>
    <row r="42" spans="1:8" x14ac:dyDescent="0.25">
      <c r="A42" s="131"/>
      <c r="B42" s="269"/>
      <c r="C42" s="269"/>
      <c r="D42" s="269"/>
      <c r="E42" s="269"/>
      <c r="F42" s="269"/>
      <c r="G42" s="269"/>
      <c r="H42" s="269">
        <f>SUM(B42:G42)</f>
        <v>0</v>
      </c>
    </row>
    <row r="43" spans="1:8" x14ac:dyDescent="0.25">
      <c r="A43" s="140" t="s">
        <v>406</v>
      </c>
      <c r="B43" s="271">
        <f>SUM(B33:B40)</f>
        <v>0</v>
      </c>
      <c r="C43" s="271">
        <f>C33</f>
        <v>0</v>
      </c>
      <c r="D43" s="271">
        <f>D35+D40</f>
        <v>0</v>
      </c>
      <c r="E43" s="271">
        <f>E31+E33+E35+E38+E40</f>
        <v>0</v>
      </c>
      <c r="F43" s="271">
        <f>SUM(F33)</f>
        <v>7016935.2351000002</v>
      </c>
      <c r="G43" s="271">
        <f>SUM(G38,G35)+G40+G36</f>
        <v>577000000</v>
      </c>
      <c r="H43" s="271">
        <f>G43+F43+E43+D43+C43+B43</f>
        <v>584016935.23510003</v>
      </c>
    </row>
    <row r="44" spans="1:8" x14ac:dyDescent="0.25">
      <c r="A44" s="131"/>
      <c r="B44" s="269"/>
      <c r="C44" s="269"/>
      <c r="D44" s="269"/>
      <c r="E44" s="269"/>
      <c r="F44" s="269"/>
      <c r="G44" s="269"/>
      <c r="H44" s="269"/>
    </row>
    <row r="45" spans="1:8" ht="15.75" x14ac:dyDescent="0.25">
      <c r="A45" s="142" t="s">
        <v>412</v>
      </c>
      <c r="B45" s="302">
        <f t="shared" ref="B45:H45" si="6">B8-B22</f>
        <v>0</v>
      </c>
      <c r="C45" s="354">
        <f t="shared" si="6"/>
        <v>-9.9998712539672852E-4</v>
      </c>
      <c r="D45" s="302">
        <f t="shared" si="6"/>
        <v>0</v>
      </c>
      <c r="E45" s="302">
        <f t="shared" si="6"/>
        <v>0</v>
      </c>
      <c r="F45" s="302">
        <f t="shared" si="6"/>
        <v>0</v>
      </c>
      <c r="G45" s="302">
        <f t="shared" si="6"/>
        <v>0</v>
      </c>
      <c r="H45" s="302">
        <f t="shared" si="6"/>
        <v>-1.0001659393310547E-3</v>
      </c>
    </row>
    <row r="46" spans="1:8" x14ac:dyDescent="0.25">
      <c r="A46" s="138"/>
      <c r="B46" s="273"/>
      <c r="C46" s="273"/>
      <c r="D46" s="273"/>
      <c r="E46" s="273"/>
      <c r="F46" s="273"/>
      <c r="G46" s="273"/>
      <c r="H46" s="273"/>
    </row>
    <row r="47" spans="1:8" hidden="1" x14ac:dyDescent="0.25">
      <c r="A47" s="23"/>
      <c r="B47" s="143"/>
      <c r="C47" s="143"/>
      <c r="D47" s="143"/>
      <c r="E47" s="143"/>
      <c r="F47" s="143"/>
      <c r="G47" s="143"/>
      <c r="H47" s="143"/>
    </row>
    <row r="48" spans="1:8" hidden="1" x14ac:dyDescent="0.25">
      <c r="A48" s="23"/>
      <c r="B48" s="143"/>
      <c r="C48" s="143"/>
      <c r="D48" s="143"/>
      <c r="E48" s="143"/>
      <c r="F48" s="143"/>
      <c r="G48" s="143"/>
      <c r="H48" s="143"/>
    </row>
    <row r="49" spans="1:8" x14ac:dyDescent="0.25">
      <c r="A49" s="23"/>
      <c r="B49" s="144"/>
      <c r="C49" s="144"/>
      <c r="D49" s="144"/>
      <c r="E49" s="144"/>
      <c r="F49" s="144"/>
      <c r="G49" s="144"/>
      <c r="H49" s="144"/>
    </row>
    <row r="50" spans="1:8" hidden="1" x14ac:dyDescent="0.25">
      <c r="A50" s="145"/>
      <c r="B50" s="146"/>
      <c r="C50" s="146"/>
      <c r="D50" s="146"/>
      <c r="E50" s="146"/>
      <c r="F50" s="146"/>
      <c r="G50" s="146"/>
      <c r="H50" s="146"/>
    </row>
    <row r="51" spans="1:8" hidden="1" x14ac:dyDescent="0.25">
      <c r="A51" s="131"/>
      <c r="B51" s="137"/>
      <c r="C51" s="137"/>
      <c r="D51" s="137"/>
      <c r="E51" s="137"/>
      <c r="F51" s="137"/>
      <c r="G51" s="137"/>
      <c r="H51" s="137"/>
    </row>
    <row r="52" spans="1:8" hidden="1" x14ac:dyDescent="0.25">
      <c r="A52" s="147" t="s">
        <v>413</v>
      </c>
      <c r="B52" s="136">
        <v>0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</row>
    <row r="53" spans="1:8" hidden="1" x14ac:dyDescent="0.25">
      <c r="A53" s="131" t="s">
        <v>414</v>
      </c>
      <c r="B53" s="136"/>
      <c r="C53" s="135"/>
      <c r="D53" s="136"/>
      <c r="E53" s="136"/>
      <c r="F53" s="136"/>
      <c r="G53" s="136"/>
      <c r="H53" s="137">
        <v>0</v>
      </c>
    </row>
    <row r="54" spans="1:8" hidden="1" x14ac:dyDescent="0.25">
      <c r="A54" s="131" t="s">
        <v>415</v>
      </c>
      <c r="B54" s="137"/>
      <c r="C54" s="137"/>
      <c r="D54" s="137"/>
      <c r="E54" s="137"/>
      <c r="F54" s="137"/>
      <c r="G54" s="137"/>
      <c r="H54" s="137">
        <v>0</v>
      </c>
    </row>
    <row r="55" spans="1:8" hidden="1" x14ac:dyDescent="0.25">
      <c r="A55" s="131" t="s">
        <v>416</v>
      </c>
      <c r="B55" s="137"/>
      <c r="C55" s="137"/>
      <c r="D55" s="137"/>
      <c r="E55" s="137"/>
      <c r="F55" s="137"/>
      <c r="G55" s="137"/>
      <c r="H55" s="137">
        <v>0</v>
      </c>
    </row>
    <row r="56" spans="1:8" hidden="1" x14ac:dyDescent="0.25">
      <c r="A56" s="131" t="s">
        <v>417</v>
      </c>
      <c r="B56" s="137"/>
      <c r="C56" s="137"/>
      <c r="D56" s="137"/>
      <c r="E56" s="137"/>
      <c r="F56" s="137"/>
      <c r="G56" s="137"/>
      <c r="H56" s="137">
        <v>0</v>
      </c>
    </row>
    <row r="57" spans="1:8" hidden="1" x14ac:dyDescent="0.25">
      <c r="A57" s="131"/>
      <c r="B57" s="137"/>
      <c r="C57" s="137"/>
      <c r="D57" s="137"/>
      <c r="E57" s="137"/>
      <c r="F57" s="137"/>
      <c r="G57" s="137"/>
      <c r="H57" s="137"/>
    </row>
    <row r="58" spans="1:8" hidden="1" x14ac:dyDescent="0.25">
      <c r="A58" s="147" t="s">
        <v>411</v>
      </c>
      <c r="B58" s="136">
        <f t="shared" ref="B58:G58" si="7">SUM(B59:B61)</f>
        <v>0</v>
      </c>
      <c r="C58" s="136">
        <f t="shared" si="7"/>
        <v>0</v>
      </c>
      <c r="D58" s="136">
        <f t="shared" si="7"/>
        <v>0</v>
      </c>
      <c r="E58" s="136">
        <f t="shared" si="7"/>
        <v>0</v>
      </c>
      <c r="F58" s="136">
        <f t="shared" si="7"/>
        <v>0</v>
      </c>
      <c r="G58" s="136">
        <f t="shared" si="7"/>
        <v>0</v>
      </c>
      <c r="H58" s="136">
        <f>SUM(B58:G58)</f>
        <v>0</v>
      </c>
    </row>
    <row r="59" spans="1:8" hidden="1" x14ac:dyDescent="0.25">
      <c r="A59" s="131" t="s">
        <v>403</v>
      </c>
      <c r="B59" s="137"/>
      <c r="C59" s="137"/>
      <c r="D59" s="137"/>
      <c r="E59" s="137"/>
      <c r="F59" s="137"/>
      <c r="G59" s="137"/>
      <c r="H59" s="136">
        <f>SUM(B59:G59)</f>
        <v>0</v>
      </c>
    </row>
    <row r="60" spans="1:8" hidden="1" x14ac:dyDescent="0.25">
      <c r="A60" s="131" t="s">
        <v>418</v>
      </c>
      <c r="B60" s="137"/>
      <c r="C60" s="137"/>
      <c r="D60" s="137"/>
      <c r="E60" s="137"/>
      <c r="F60" s="137"/>
      <c r="G60" s="137"/>
      <c r="H60" s="136"/>
    </row>
    <row r="61" spans="1:8" hidden="1" x14ac:dyDescent="0.25">
      <c r="A61" s="138" t="s">
        <v>419</v>
      </c>
      <c r="B61" s="139"/>
      <c r="C61" s="139"/>
      <c r="D61" s="139"/>
      <c r="E61" s="139"/>
      <c r="F61" s="139"/>
      <c r="G61" s="139"/>
      <c r="H61" s="148">
        <f>SUM(B61:G61)</f>
        <v>0</v>
      </c>
    </row>
    <row r="62" spans="1:8" x14ac:dyDescent="0.25">
      <c r="A62" s="23" t="s">
        <v>420</v>
      </c>
      <c r="B62" s="149"/>
      <c r="C62" s="149"/>
      <c r="D62" s="149"/>
      <c r="E62" s="149"/>
      <c r="F62" s="149"/>
      <c r="G62" s="149"/>
      <c r="H62" s="149"/>
    </row>
    <row r="63" spans="1:8" x14ac:dyDescent="0.25">
      <c r="A63" s="150" t="s">
        <v>421</v>
      </c>
      <c r="B63" s="151"/>
      <c r="C63" s="151"/>
      <c r="D63" s="151"/>
      <c r="E63" s="151"/>
      <c r="F63" s="151"/>
      <c r="G63" s="151"/>
      <c r="H63" s="151"/>
    </row>
    <row r="64" spans="1:8" x14ac:dyDescent="0.25">
      <c r="A64" s="152"/>
      <c r="B64" s="151"/>
      <c r="C64" s="151"/>
      <c r="D64" s="151"/>
      <c r="E64" s="151"/>
      <c r="F64" s="151"/>
      <c r="G64" s="151"/>
      <c r="H64" s="151"/>
    </row>
    <row r="65" spans="1:8" x14ac:dyDescent="0.25">
      <c r="A65" s="23"/>
      <c r="B65" s="23"/>
      <c r="C65" s="23"/>
      <c r="D65" s="23"/>
      <c r="E65" s="23"/>
      <c r="F65" s="23"/>
      <c r="G65" s="23"/>
      <c r="H65" s="23"/>
    </row>
  </sheetData>
  <mergeCells count="2">
    <mergeCell ref="A1:H1"/>
    <mergeCell ref="A2:H2"/>
  </mergeCells>
  <pageMargins left="0.82677165354330717" right="0.23622047244094491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6A640-8535-4CFA-94A5-E410F334BADB}">
  <sheetPr>
    <tabColor rgb="FF0070C0"/>
  </sheetPr>
  <dimension ref="A1:H49"/>
  <sheetViews>
    <sheetView view="pageBreakPreview" zoomScaleNormal="100" zoomScaleSheetLayoutView="100" workbookViewId="0">
      <pane ySplit="6" topLeftCell="A7" activePane="bottomLeft" state="frozen"/>
      <selection activeCell="C6" sqref="C6"/>
      <selection pane="bottomLeft" activeCell="B15" sqref="B15:E15"/>
    </sheetView>
  </sheetViews>
  <sheetFormatPr baseColWidth="10" defaultRowHeight="15" x14ac:dyDescent="0.25"/>
  <cols>
    <col min="1" max="1" width="34.5703125" customWidth="1"/>
    <col min="2" max="2" width="17.85546875" customWidth="1"/>
    <col min="3" max="3" width="18.28515625" customWidth="1"/>
    <col min="4" max="4" width="22" customWidth="1"/>
    <col min="5" max="5" width="23.42578125" customWidth="1"/>
    <col min="6" max="6" width="19.85546875" customWidth="1"/>
    <col min="7" max="7" width="3.85546875" hidden="1" customWidth="1"/>
    <col min="8" max="8" width="20.140625" customWidth="1"/>
    <col min="9" max="9" width="1.140625" customWidth="1"/>
  </cols>
  <sheetData>
    <row r="1" spans="1:8" ht="26.25" x14ac:dyDescent="0.4">
      <c r="A1" s="368" t="s">
        <v>303</v>
      </c>
      <c r="B1" s="368"/>
      <c r="C1" s="368"/>
      <c r="D1" s="368"/>
      <c r="E1" s="368"/>
      <c r="F1" s="368"/>
      <c r="G1" s="368"/>
      <c r="H1" s="368"/>
    </row>
    <row r="2" spans="1:8" ht="21" x14ac:dyDescent="0.35">
      <c r="A2" s="369" t="s">
        <v>680</v>
      </c>
      <c r="B2" s="369"/>
      <c r="C2" s="369"/>
      <c r="D2" s="369"/>
      <c r="E2" s="369"/>
      <c r="F2" s="369"/>
      <c r="G2" s="369"/>
      <c r="H2" s="369"/>
    </row>
    <row r="3" spans="1:8" ht="21" x14ac:dyDescent="0.35">
      <c r="A3" s="125"/>
      <c r="B3" s="125"/>
      <c r="C3" s="125"/>
      <c r="D3" s="126" t="s">
        <v>752</v>
      </c>
      <c r="E3" s="125"/>
      <c r="F3" s="125"/>
      <c r="G3" s="125"/>
      <c r="H3" s="125"/>
    </row>
    <row r="4" spans="1:8" ht="21" x14ac:dyDescent="0.35">
      <c r="A4" s="125"/>
      <c r="B4" s="125"/>
      <c r="C4" s="125"/>
      <c r="D4" s="125"/>
      <c r="E4" s="125"/>
      <c r="F4" s="125"/>
      <c r="G4" s="125"/>
      <c r="H4" s="125"/>
    </row>
    <row r="5" spans="1:8" ht="15.75" thickBot="1" x14ac:dyDescent="0.3">
      <c r="A5" s="23"/>
      <c r="B5" s="127"/>
      <c r="C5" s="127"/>
      <c r="D5" s="127"/>
      <c r="E5" s="127"/>
      <c r="F5" s="127"/>
      <c r="G5" s="31"/>
      <c r="H5" s="33"/>
    </row>
    <row r="6" spans="1:8" ht="45.75" thickBot="1" x14ac:dyDescent="0.3">
      <c r="A6" s="321" t="s">
        <v>396</v>
      </c>
      <c r="B6" s="321" t="s">
        <v>751</v>
      </c>
      <c r="C6" s="321" t="s">
        <v>753</v>
      </c>
      <c r="D6" s="321" t="s">
        <v>749</v>
      </c>
      <c r="E6" s="321" t="s">
        <v>750</v>
      </c>
      <c r="F6" s="321" t="s">
        <v>754</v>
      </c>
      <c r="G6" s="321"/>
      <c r="H6" s="321" t="s">
        <v>398</v>
      </c>
    </row>
    <row r="7" spans="1:8" x14ac:dyDescent="0.25">
      <c r="A7" s="128"/>
      <c r="B7" s="128"/>
      <c r="C7" s="128"/>
      <c r="D7" s="128"/>
      <c r="E7" s="128"/>
      <c r="F7" s="128"/>
      <c r="G7" s="128"/>
      <c r="H7" s="128"/>
    </row>
    <row r="8" spans="1:8" ht="18.75" x14ac:dyDescent="0.3">
      <c r="A8" s="129" t="s">
        <v>394</v>
      </c>
      <c r="B8" s="268">
        <f t="shared" ref="B8:H8" si="0">B15+B28+B42</f>
        <v>3261983.2026308337</v>
      </c>
      <c r="C8" s="268">
        <f t="shared" si="0"/>
        <v>4586078.3281775005</v>
      </c>
      <c r="D8" s="268">
        <f t="shared" si="0"/>
        <v>41339327.252800003</v>
      </c>
      <c r="E8" s="268">
        <f t="shared" si="0"/>
        <v>2851143930.5739384</v>
      </c>
      <c r="F8" s="268">
        <f t="shared" si="0"/>
        <v>1780883971.6519346</v>
      </c>
      <c r="G8" s="268">
        <f t="shared" si="0"/>
        <v>0</v>
      </c>
      <c r="H8" s="268">
        <f t="shared" si="0"/>
        <v>4681215291.0094814</v>
      </c>
    </row>
    <row r="9" spans="1:8" x14ac:dyDescent="0.25">
      <c r="A9" s="131"/>
      <c r="B9" s="269"/>
      <c r="C9" s="269"/>
      <c r="D9" s="269"/>
      <c r="E9" s="269"/>
      <c r="F9" s="269"/>
      <c r="G9" s="269"/>
      <c r="H9" s="269"/>
    </row>
    <row r="10" spans="1:8" x14ac:dyDescent="0.25">
      <c r="A10" s="131" t="s">
        <v>404</v>
      </c>
      <c r="B10" s="269">
        <f>'DIR.GENERAL (REC. ESTATALES)'!K9</f>
        <v>2911833.2026308337</v>
      </c>
      <c r="C10" s="269">
        <v>3844778.3281775001</v>
      </c>
      <c r="D10" s="269">
        <f>'DIR.GENERAL (REC. ESTATALES)'!W9+'DIR.GENERAL (REC. ESTATALES)'!AC9+'DIR.GENERAL (REC. ESTATALES)'!BA9</f>
        <v>25790914.652800005</v>
      </c>
      <c r="E10" s="269">
        <f>'DIR.GENERAL (REC. ESTATALES)'!AO9</f>
        <v>6978081.4739383329</v>
      </c>
      <c r="F10" s="269">
        <f>'DIR.GENERAL (REC. ESTATALES)'!AI9+'DIR.GENERAL (REC. ESTATALES)'!AU9+'ORG.OPERADORES(ING.PROPIOS)'!E13</f>
        <v>229300752.92484903</v>
      </c>
      <c r="G10" s="270"/>
      <c r="H10" s="271">
        <f>SUM(B10:G10)</f>
        <v>268826360.58239567</v>
      </c>
    </row>
    <row r="11" spans="1:8" x14ac:dyDescent="0.25">
      <c r="A11" s="131"/>
      <c r="B11" s="269"/>
      <c r="C11" s="269"/>
      <c r="D11" s="269"/>
      <c r="E11" s="269"/>
      <c r="F11" s="269"/>
      <c r="G11" s="270"/>
      <c r="H11" s="269"/>
    </row>
    <row r="12" spans="1:8" x14ac:dyDescent="0.25">
      <c r="A12" s="131" t="s">
        <v>405</v>
      </c>
      <c r="B12" s="269">
        <f>'DIR.GENERAL (REC. ESTATALES)'!K55</f>
        <v>104850</v>
      </c>
      <c r="C12" s="269">
        <v>134925</v>
      </c>
      <c r="D12" s="269">
        <f>'DIR.GENERAL (REC. ESTATALES)'!W55+'DIR.GENERAL (REC. ESTATALES)'!AC55+'DIR.GENERAL (REC. ESTATALES)'!BA55</f>
        <v>542413</v>
      </c>
      <c r="E12" s="269">
        <f>'DIR.GENERAL (REC. ESTATALES)'!AO55</f>
        <v>820000</v>
      </c>
      <c r="F12" s="269">
        <f>'DIR.GENERAL (REC. ESTATALES)'!AI55+'DIR.GENERAL (REC. ESTATALES)'!AU55+'ORG.OPERADORES(ING.PROPIOS)'!E47</f>
        <v>37272548.297165282</v>
      </c>
      <c r="G12" s="270"/>
      <c r="H12" s="271">
        <f>SUM(B12:G12)</f>
        <v>38874736.297165282</v>
      </c>
    </row>
    <row r="13" spans="1:8" x14ac:dyDescent="0.25">
      <c r="A13" s="131"/>
      <c r="B13" s="269"/>
      <c r="C13" s="269"/>
      <c r="D13" s="269"/>
      <c r="E13" s="269"/>
      <c r="F13" s="269"/>
      <c r="G13" s="270"/>
      <c r="H13" s="269"/>
    </row>
    <row r="14" spans="1:8" x14ac:dyDescent="0.25">
      <c r="A14" s="131" t="s">
        <v>538</v>
      </c>
      <c r="B14" s="269">
        <f>'DIR.GENERAL (REC. ESTATALES)'!K92</f>
        <v>245300</v>
      </c>
      <c r="C14" s="269">
        <v>606375</v>
      </c>
      <c r="D14" s="269">
        <f>'DIR.GENERAL (REC. ESTATALES)'!W92+'DIR.GENERAL (REC. ESTATALES)'!AC92+'DIR.GENERAL (REC. ESTATALES)'!BA92</f>
        <v>15005999.6</v>
      </c>
      <c r="E14" s="269">
        <f>'DIR.GENERAL (REC. ESTATALES)'!AO92</f>
        <v>4148675</v>
      </c>
      <c r="F14" s="269">
        <f>'DIR.GENERAL (REC. ESTATALES)'!AU92+'DIR.GENERAL (REC. ESTATALES)'!AI92+'ORG.OPERADORES(ING.PROPIOS)'!E84</f>
        <v>204703335.46503031</v>
      </c>
      <c r="G14" s="270"/>
      <c r="H14" s="271">
        <f>SUM(B14:G14)</f>
        <v>224709685.06503031</v>
      </c>
    </row>
    <row r="15" spans="1:8" x14ac:dyDescent="0.25">
      <c r="A15" s="140" t="s">
        <v>406</v>
      </c>
      <c r="B15" s="271">
        <f t="shared" ref="B15:H15" si="1">SUM(B10:B14)</f>
        <v>3261983.2026308337</v>
      </c>
      <c r="C15" s="271">
        <f t="shared" si="1"/>
        <v>4586078.3281775005</v>
      </c>
      <c r="D15" s="271">
        <f t="shared" si="1"/>
        <v>41339327.252800003</v>
      </c>
      <c r="E15" s="271">
        <f t="shared" si="1"/>
        <v>11946756.473938333</v>
      </c>
      <c r="F15" s="271">
        <f t="shared" si="1"/>
        <v>471276636.68704462</v>
      </c>
      <c r="G15" s="271">
        <f t="shared" si="1"/>
        <v>0</v>
      </c>
      <c r="H15" s="271">
        <f t="shared" si="1"/>
        <v>532410781.94459128</v>
      </c>
    </row>
    <row r="16" spans="1:8" x14ac:dyDescent="0.25">
      <c r="A16" s="131"/>
      <c r="B16" s="272"/>
      <c r="C16" s="272"/>
      <c r="D16" s="272"/>
      <c r="E16" s="272"/>
      <c r="F16" s="272"/>
      <c r="G16" s="272"/>
      <c r="H16" s="269"/>
    </row>
    <row r="17" spans="1:8" ht="45" x14ac:dyDescent="0.25">
      <c r="A17" s="141" t="s">
        <v>407</v>
      </c>
      <c r="B17" s="269">
        <v>0</v>
      </c>
      <c r="C17" s="269">
        <v>0</v>
      </c>
      <c r="D17" s="269">
        <v>0</v>
      </c>
      <c r="E17" s="269">
        <v>0</v>
      </c>
      <c r="F17" s="269">
        <v>0</v>
      </c>
      <c r="G17" s="269">
        <v>0</v>
      </c>
      <c r="H17" s="269">
        <v>0</v>
      </c>
    </row>
    <row r="18" spans="1:8" x14ac:dyDescent="0.25">
      <c r="A18" s="141"/>
      <c r="B18" s="269"/>
      <c r="C18" s="269"/>
      <c r="D18" s="269"/>
      <c r="E18" s="269"/>
      <c r="F18" s="269"/>
      <c r="G18" s="269"/>
      <c r="H18" s="269"/>
    </row>
    <row r="19" spans="1:8" x14ac:dyDescent="0.25">
      <c r="A19" s="141" t="s">
        <v>408</v>
      </c>
      <c r="B19" s="269"/>
      <c r="C19" s="269"/>
      <c r="D19" s="269">
        <v>0</v>
      </c>
      <c r="E19" s="269"/>
      <c r="F19" s="269">
        <f>'ORG.OPERADORES(ING.PROPIOS)'!E146</f>
        <v>7016935.2351000002</v>
      </c>
      <c r="G19" s="269"/>
      <c r="H19" s="271">
        <f>SUM(B19:G19)</f>
        <v>7016935.2351000002</v>
      </c>
    </row>
    <row r="20" spans="1:8" x14ac:dyDescent="0.25">
      <c r="A20" s="131"/>
      <c r="B20" s="269"/>
      <c r="C20" s="269"/>
      <c r="D20" s="269"/>
      <c r="E20" s="269"/>
      <c r="F20" s="269"/>
      <c r="G20" s="269"/>
      <c r="H20" s="271"/>
    </row>
    <row r="21" spans="1:8" x14ac:dyDescent="0.25">
      <c r="A21" s="131" t="s">
        <v>409</v>
      </c>
      <c r="B21" s="269"/>
      <c r="C21" s="269"/>
      <c r="D21" s="269"/>
      <c r="E21" s="269">
        <v>2839197174.0999999</v>
      </c>
      <c r="F21" s="269">
        <f>'PROY.DE INVERSIÓN 2024'!H192+'PROY.DE INVERSIÓN 2024'!H99+'PROY.DE INVERSIÓN 2024'!H11</f>
        <v>1302590399.72979</v>
      </c>
      <c r="G21" s="270"/>
      <c r="H21" s="271">
        <f>SUM(B21:G21)</f>
        <v>4141787573.8297901</v>
      </c>
    </row>
    <row r="22" spans="1:8" x14ac:dyDescent="0.25">
      <c r="A22" s="131"/>
      <c r="B22" s="269">
        <v>0</v>
      </c>
      <c r="C22" s="269">
        <v>0</v>
      </c>
      <c r="D22" s="269">
        <v>0</v>
      </c>
      <c r="E22" s="269">
        <v>0</v>
      </c>
      <c r="F22" s="269">
        <v>0</v>
      </c>
      <c r="G22" s="271"/>
      <c r="H22" s="271"/>
    </row>
    <row r="23" spans="1:8" x14ac:dyDescent="0.25">
      <c r="A23" s="131" t="s">
        <v>410</v>
      </c>
      <c r="B23" s="269"/>
      <c r="C23" s="269"/>
      <c r="D23" s="269"/>
      <c r="E23" s="269"/>
      <c r="F23" s="269"/>
      <c r="G23" s="271"/>
      <c r="H23" s="271">
        <f>SUM(G23)</f>
        <v>0</v>
      </c>
    </row>
    <row r="24" spans="1:8" x14ac:dyDescent="0.25">
      <c r="A24" s="131"/>
      <c r="B24" s="269"/>
      <c r="C24" s="269"/>
      <c r="D24" s="269"/>
      <c r="E24" s="269"/>
      <c r="F24" s="269"/>
      <c r="G24" s="269"/>
      <c r="H24" s="271"/>
    </row>
    <row r="25" spans="1:8" x14ac:dyDescent="0.25">
      <c r="A25" s="131" t="s">
        <v>411</v>
      </c>
      <c r="B25" s="271">
        <f>SUM(B26:B27)</f>
        <v>0</v>
      </c>
      <c r="C25" s="271">
        <f t="shared" ref="C25:G25" si="2">SUM(C26:C27)</f>
        <v>0</v>
      </c>
      <c r="D25" s="271">
        <f t="shared" si="2"/>
        <v>0</v>
      </c>
      <c r="E25" s="271">
        <f t="shared" si="2"/>
        <v>0</v>
      </c>
      <c r="F25" s="271">
        <f t="shared" si="2"/>
        <v>0</v>
      </c>
      <c r="G25" s="271">
        <f t="shared" si="2"/>
        <v>0</v>
      </c>
      <c r="H25" s="271">
        <f>SUM(B25:G25)</f>
        <v>0</v>
      </c>
    </row>
    <row r="26" spans="1:8" x14ac:dyDescent="0.25">
      <c r="A26" s="131"/>
      <c r="B26" s="269"/>
      <c r="C26" s="269"/>
      <c r="D26" s="269"/>
      <c r="E26" s="269"/>
      <c r="F26" s="269"/>
      <c r="G26" s="269">
        <v>0</v>
      </c>
      <c r="H26" s="271">
        <f>SUM(B26:G26)</f>
        <v>0</v>
      </c>
    </row>
    <row r="27" spans="1:8" x14ac:dyDescent="0.25">
      <c r="A27" s="131"/>
      <c r="B27" s="269"/>
      <c r="C27" s="269"/>
      <c r="D27" s="269"/>
      <c r="E27" s="269"/>
      <c r="F27" s="269"/>
      <c r="G27" s="269"/>
      <c r="H27" s="269">
        <f>SUM(B27:G27)</f>
        <v>0</v>
      </c>
    </row>
    <row r="28" spans="1:8" x14ac:dyDescent="0.25">
      <c r="A28" s="140" t="s">
        <v>406</v>
      </c>
      <c r="B28" s="271">
        <f>SUM(B19:B25)</f>
        <v>0</v>
      </c>
      <c r="C28" s="271">
        <f>C19</f>
        <v>0</v>
      </c>
      <c r="D28" s="271">
        <f>D21+D25</f>
        <v>0</v>
      </c>
      <c r="E28" s="271">
        <f>E17+E19+E21+E23+E25</f>
        <v>2839197174.0999999</v>
      </c>
      <c r="F28" s="271">
        <f>F17+F19+F21+F23+F25</f>
        <v>1309607334.96489</v>
      </c>
      <c r="G28" s="271">
        <f>SUM(G23,G21)+G25</f>
        <v>0</v>
      </c>
      <c r="H28" s="271">
        <f>G28+F28+E28+D28+C28+B28</f>
        <v>4148804509.0648899</v>
      </c>
    </row>
    <row r="29" spans="1:8" x14ac:dyDescent="0.25">
      <c r="A29" s="131"/>
      <c r="B29" s="269"/>
      <c r="C29" s="269"/>
      <c r="D29" s="269"/>
      <c r="E29" s="269"/>
      <c r="F29" s="269"/>
      <c r="G29" s="269"/>
      <c r="H29" s="269"/>
    </row>
    <row r="30" spans="1:8" x14ac:dyDescent="0.25">
      <c r="A30" s="138"/>
      <c r="B30" s="273"/>
      <c r="C30" s="273"/>
      <c r="D30" s="273"/>
      <c r="E30" s="273"/>
      <c r="F30" s="273"/>
      <c r="G30" s="273"/>
      <c r="H30" s="273"/>
    </row>
    <row r="31" spans="1:8" hidden="1" x14ac:dyDescent="0.25">
      <c r="A31" s="23"/>
      <c r="B31" s="143"/>
      <c r="C31" s="143"/>
      <c r="D31" s="143"/>
      <c r="E31" s="143"/>
      <c r="F31" s="143"/>
      <c r="G31" s="143"/>
      <c r="H31" s="143"/>
    </row>
    <row r="32" spans="1:8" hidden="1" x14ac:dyDescent="0.25">
      <c r="A32" s="23"/>
      <c r="B32" s="143"/>
      <c r="C32" s="143"/>
      <c r="D32" s="143"/>
      <c r="E32" s="143"/>
      <c r="F32" s="143"/>
      <c r="G32" s="143"/>
      <c r="H32" s="143"/>
    </row>
    <row r="33" spans="1:8" x14ac:dyDescent="0.25">
      <c r="A33" s="23"/>
      <c r="B33" s="144"/>
      <c r="C33" s="144"/>
      <c r="D33" s="144"/>
      <c r="E33" s="144"/>
      <c r="F33" s="144"/>
      <c r="G33" s="144"/>
      <c r="H33" s="144"/>
    </row>
    <row r="34" spans="1:8" hidden="1" x14ac:dyDescent="0.25">
      <c r="A34" s="145"/>
      <c r="B34" s="146"/>
      <c r="C34" s="146"/>
      <c r="D34" s="146"/>
      <c r="E34" s="146"/>
      <c r="F34" s="146"/>
      <c r="G34" s="146"/>
      <c r="H34" s="146"/>
    </row>
    <row r="35" spans="1:8" hidden="1" x14ac:dyDescent="0.25">
      <c r="A35" s="131"/>
      <c r="B35" s="137"/>
      <c r="C35" s="137"/>
      <c r="D35" s="137"/>
      <c r="E35" s="137"/>
      <c r="F35" s="137"/>
      <c r="G35" s="137"/>
      <c r="H35" s="137"/>
    </row>
    <row r="36" spans="1:8" hidden="1" x14ac:dyDescent="0.25">
      <c r="A36" s="147" t="s">
        <v>413</v>
      </c>
      <c r="B36" s="136">
        <v>0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</row>
    <row r="37" spans="1:8" hidden="1" x14ac:dyDescent="0.25">
      <c r="A37" s="131" t="s">
        <v>414</v>
      </c>
      <c r="B37" s="136"/>
      <c r="C37" s="135"/>
      <c r="D37" s="136"/>
      <c r="E37" s="136"/>
      <c r="F37" s="136"/>
      <c r="G37" s="136"/>
      <c r="H37" s="137">
        <v>0</v>
      </c>
    </row>
    <row r="38" spans="1:8" hidden="1" x14ac:dyDescent="0.25">
      <c r="A38" s="131" t="s">
        <v>415</v>
      </c>
      <c r="B38" s="137"/>
      <c r="C38" s="137"/>
      <c r="D38" s="137"/>
      <c r="E38" s="137"/>
      <c r="F38" s="137"/>
      <c r="G38" s="137"/>
      <c r="H38" s="137">
        <v>0</v>
      </c>
    </row>
    <row r="39" spans="1:8" hidden="1" x14ac:dyDescent="0.25">
      <c r="A39" s="131" t="s">
        <v>416</v>
      </c>
      <c r="B39" s="137"/>
      <c r="C39" s="137"/>
      <c r="D39" s="137"/>
      <c r="E39" s="137"/>
      <c r="F39" s="137"/>
      <c r="G39" s="137"/>
      <c r="H39" s="137">
        <v>0</v>
      </c>
    </row>
    <row r="40" spans="1:8" hidden="1" x14ac:dyDescent="0.25">
      <c r="A40" s="131" t="s">
        <v>417</v>
      </c>
      <c r="B40" s="137"/>
      <c r="C40" s="137"/>
      <c r="D40" s="137"/>
      <c r="E40" s="137"/>
      <c r="F40" s="137"/>
      <c r="G40" s="137"/>
      <c r="H40" s="137">
        <v>0</v>
      </c>
    </row>
    <row r="41" spans="1:8" hidden="1" x14ac:dyDescent="0.25">
      <c r="A41" s="131"/>
      <c r="B41" s="137"/>
      <c r="C41" s="137"/>
      <c r="D41" s="137"/>
      <c r="E41" s="137"/>
      <c r="F41" s="137"/>
      <c r="G41" s="137"/>
      <c r="H41" s="137"/>
    </row>
    <row r="42" spans="1:8" hidden="1" x14ac:dyDescent="0.25">
      <c r="A42" s="147" t="s">
        <v>411</v>
      </c>
      <c r="B42" s="136">
        <f t="shared" ref="B42:G42" si="3">SUM(B43:B45)</f>
        <v>0</v>
      </c>
      <c r="C42" s="136">
        <f t="shared" si="3"/>
        <v>0</v>
      </c>
      <c r="D42" s="136">
        <f t="shared" si="3"/>
        <v>0</v>
      </c>
      <c r="E42" s="136">
        <f t="shared" si="3"/>
        <v>0</v>
      </c>
      <c r="F42" s="136">
        <f t="shared" si="3"/>
        <v>0</v>
      </c>
      <c r="G42" s="136">
        <f t="shared" si="3"/>
        <v>0</v>
      </c>
      <c r="H42" s="136">
        <f>SUM(B42:G42)</f>
        <v>0</v>
      </c>
    </row>
    <row r="43" spans="1:8" hidden="1" x14ac:dyDescent="0.25">
      <c r="A43" s="131" t="s">
        <v>403</v>
      </c>
      <c r="B43" s="137"/>
      <c r="C43" s="137"/>
      <c r="D43" s="137"/>
      <c r="E43" s="137"/>
      <c r="F43" s="137"/>
      <c r="G43" s="137"/>
      <c r="H43" s="136">
        <f>SUM(B43:G43)</f>
        <v>0</v>
      </c>
    </row>
    <row r="44" spans="1:8" hidden="1" x14ac:dyDescent="0.25">
      <c r="A44" s="131" t="s">
        <v>418</v>
      </c>
      <c r="B44" s="137"/>
      <c r="C44" s="137"/>
      <c r="D44" s="137"/>
      <c r="E44" s="137"/>
      <c r="F44" s="137"/>
      <c r="G44" s="137"/>
      <c r="H44" s="136"/>
    </row>
    <row r="45" spans="1:8" hidden="1" x14ac:dyDescent="0.25">
      <c r="A45" s="138" t="s">
        <v>419</v>
      </c>
      <c r="B45" s="139"/>
      <c r="C45" s="139"/>
      <c r="D45" s="139"/>
      <c r="E45" s="139"/>
      <c r="F45" s="139"/>
      <c r="G45" s="139"/>
      <c r="H45" s="148">
        <f>SUM(B45:G45)</f>
        <v>0</v>
      </c>
    </row>
    <row r="46" spans="1:8" x14ac:dyDescent="0.25">
      <c r="A46" s="23" t="s">
        <v>420</v>
      </c>
      <c r="B46" s="149"/>
      <c r="C46" s="149"/>
      <c r="D46" s="149"/>
      <c r="E46" s="149"/>
      <c r="F46" s="149"/>
      <c r="G46" s="149"/>
      <c r="H46" s="149"/>
    </row>
    <row r="47" spans="1:8" x14ac:dyDescent="0.25">
      <c r="A47" s="150" t="s">
        <v>421</v>
      </c>
      <c r="B47" s="151"/>
      <c r="C47" s="151"/>
      <c r="D47" s="151"/>
      <c r="E47" s="151"/>
      <c r="F47" s="151"/>
      <c r="G47" s="151"/>
      <c r="H47" s="151"/>
    </row>
    <row r="48" spans="1:8" x14ac:dyDescent="0.25">
      <c r="A48" s="152"/>
      <c r="B48" s="151"/>
      <c r="C48" s="151"/>
      <c r="D48" s="151"/>
      <c r="E48" s="151"/>
      <c r="F48" s="151"/>
      <c r="G48" s="151"/>
      <c r="H48" s="151"/>
    </row>
    <row r="49" spans="1:8" x14ac:dyDescent="0.25">
      <c r="A49" s="23"/>
      <c r="B49" s="23"/>
      <c r="C49" s="23"/>
      <c r="D49" s="23"/>
      <c r="E49" s="23"/>
      <c r="F49" s="23"/>
      <c r="G49" s="23"/>
      <c r="H49" s="23"/>
    </row>
  </sheetData>
  <mergeCells count="2">
    <mergeCell ref="A1:H1"/>
    <mergeCell ref="A2:H2"/>
  </mergeCells>
  <pageMargins left="0.82677165354330717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CA2B-8838-401F-8BA9-1A22233DE842}">
  <sheetPr codeName="Hoja4">
    <tabColor rgb="FF0070C0"/>
  </sheetPr>
  <dimension ref="A1:D171"/>
  <sheetViews>
    <sheetView view="pageBreakPreview" topLeftCell="A14" zoomScaleNormal="100" zoomScaleSheetLayoutView="100" workbookViewId="0">
      <selection activeCell="G172" sqref="G172"/>
    </sheetView>
  </sheetViews>
  <sheetFormatPr baseColWidth="10" defaultRowHeight="15" x14ac:dyDescent="0.25"/>
  <cols>
    <col min="1" max="1" width="16.5703125" customWidth="1"/>
    <col min="2" max="2" width="55.28515625" customWidth="1"/>
    <col min="3" max="3" width="17.7109375" customWidth="1"/>
    <col min="4" max="4" width="15.140625" hidden="1" customWidth="1"/>
  </cols>
  <sheetData>
    <row r="1" spans="1:4" ht="39" customHeight="1" x14ac:dyDescent="0.4">
      <c r="A1" s="368" t="s">
        <v>0</v>
      </c>
      <c r="B1" s="368"/>
      <c r="C1" s="368"/>
    </row>
    <row r="2" spans="1:4" ht="18.75" x14ac:dyDescent="0.3">
      <c r="A2" s="370" t="s">
        <v>675</v>
      </c>
      <c r="B2" s="370"/>
      <c r="C2" s="370"/>
    </row>
    <row r="3" spans="1:4" ht="18.75" x14ac:dyDescent="0.3">
      <c r="A3" s="371" t="s">
        <v>422</v>
      </c>
      <c r="B3" s="371"/>
      <c r="C3" s="371"/>
    </row>
    <row r="4" spans="1:4" x14ac:dyDescent="0.25">
      <c r="A4" s="23"/>
      <c r="B4" s="23"/>
      <c r="C4" s="23"/>
    </row>
    <row r="5" spans="1:4" ht="15.75" thickBot="1" x14ac:dyDescent="0.3">
      <c r="A5" s="23"/>
      <c r="B5" s="23"/>
      <c r="C5" s="23"/>
    </row>
    <row r="6" spans="1:4" ht="15.75" thickBot="1" x14ac:dyDescent="0.3">
      <c r="A6" s="321">
        <v>1000</v>
      </c>
      <c r="B6" s="321" t="s">
        <v>11</v>
      </c>
      <c r="C6" s="322">
        <f>SUM(C7:C54)</f>
        <v>274116331.35104644</v>
      </c>
      <c r="D6" s="1">
        <f>'DIR.GENERAL (REC. ESTATALES)'!E9+'ORG.OPERADORES(ING.PROPIOS)'!E13</f>
        <v>267320796.24321818</v>
      </c>
    </row>
    <row r="7" spans="1:4" x14ac:dyDescent="0.25">
      <c r="A7" s="158" t="s">
        <v>12</v>
      </c>
      <c r="B7" s="159" t="s">
        <v>13</v>
      </c>
      <c r="C7" s="229">
        <v>96444645.364106253</v>
      </c>
    </row>
    <row r="8" spans="1:4" x14ac:dyDescent="0.25">
      <c r="A8" s="158">
        <v>11302</v>
      </c>
      <c r="B8" s="159" t="s">
        <v>423</v>
      </c>
      <c r="C8" s="229">
        <v>819812.16720000003</v>
      </c>
    </row>
    <row r="9" spans="1:4" x14ac:dyDescent="0.25">
      <c r="A9" s="158" t="s">
        <v>14</v>
      </c>
      <c r="B9" s="159" t="s">
        <v>15</v>
      </c>
      <c r="C9" s="229">
        <v>1058969.6850659284</v>
      </c>
    </row>
    <row r="10" spans="1:4" x14ac:dyDescent="0.25">
      <c r="A10" s="158" t="s">
        <v>16</v>
      </c>
      <c r="B10" s="159" t="s">
        <v>17</v>
      </c>
      <c r="C10" s="229">
        <v>0</v>
      </c>
    </row>
    <row r="11" spans="1:4" x14ac:dyDescent="0.25">
      <c r="A11" s="158" t="s">
        <v>18</v>
      </c>
      <c r="B11" s="159" t="s">
        <v>19</v>
      </c>
      <c r="C11" s="229">
        <v>32364834.301515684</v>
      </c>
    </row>
    <row r="12" spans="1:4" x14ac:dyDescent="0.25">
      <c r="A12" s="158" t="s">
        <v>20</v>
      </c>
      <c r="B12" s="159" t="s">
        <v>21</v>
      </c>
      <c r="C12" s="229">
        <v>7017426.1243142541</v>
      </c>
    </row>
    <row r="13" spans="1:4" x14ac:dyDescent="0.25">
      <c r="A13" s="158">
        <v>11308</v>
      </c>
      <c r="B13" s="159" t="s">
        <v>424</v>
      </c>
      <c r="C13" s="229">
        <v>41827.926987780411</v>
      </c>
    </row>
    <row r="14" spans="1:4" x14ac:dyDescent="0.25">
      <c r="A14" s="158" t="s">
        <v>22</v>
      </c>
      <c r="B14" s="159" t="s">
        <v>23</v>
      </c>
      <c r="C14" s="229">
        <v>5961757.2850233139</v>
      </c>
    </row>
    <row r="15" spans="1:4" x14ac:dyDescent="0.25">
      <c r="A15" s="158" t="s">
        <v>24</v>
      </c>
      <c r="B15" s="159" t="s">
        <v>25</v>
      </c>
      <c r="C15" s="229">
        <v>1863837.439292016</v>
      </c>
    </row>
    <row r="16" spans="1:4" x14ac:dyDescent="0.25">
      <c r="A16" s="158">
        <v>12201</v>
      </c>
      <c r="B16" s="159" t="s">
        <v>425</v>
      </c>
      <c r="C16" s="229">
        <v>440832.78720000002</v>
      </c>
    </row>
    <row r="17" spans="1:3" x14ac:dyDescent="0.25">
      <c r="A17" s="158" t="s">
        <v>26</v>
      </c>
      <c r="B17" s="159" t="s">
        <v>27</v>
      </c>
      <c r="C17" s="229">
        <v>5687620.1328082466</v>
      </c>
    </row>
    <row r="18" spans="1:3" x14ac:dyDescent="0.25">
      <c r="A18" s="158" t="s">
        <v>28</v>
      </c>
      <c r="B18" s="159" t="s">
        <v>29</v>
      </c>
      <c r="C18" s="229">
        <v>3219759.3078919807</v>
      </c>
    </row>
    <row r="19" spans="1:3" x14ac:dyDescent="0.25">
      <c r="A19" s="158" t="s">
        <v>30</v>
      </c>
      <c r="B19" s="159" t="s">
        <v>31</v>
      </c>
      <c r="C19" s="229">
        <v>3408497.2741561076</v>
      </c>
    </row>
    <row r="20" spans="1:3" x14ac:dyDescent="0.25">
      <c r="A20" s="158" t="s">
        <v>32</v>
      </c>
      <c r="B20" s="159" t="s">
        <v>33</v>
      </c>
      <c r="C20" s="229">
        <v>99420.877600000022</v>
      </c>
    </row>
    <row r="21" spans="1:3" x14ac:dyDescent="0.25">
      <c r="A21" s="158" t="s">
        <v>34</v>
      </c>
      <c r="B21" s="159" t="s">
        <v>35</v>
      </c>
      <c r="C21" s="229">
        <v>93298.200000000012</v>
      </c>
    </row>
    <row r="22" spans="1:3" x14ac:dyDescent="0.25">
      <c r="A22" s="158" t="s">
        <v>36</v>
      </c>
      <c r="B22" s="159" t="s">
        <v>37</v>
      </c>
      <c r="C22" s="229">
        <v>12091200.664583247</v>
      </c>
    </row>
    <row r="23" spans="1:3" x14ac:dyDescent="0.25">
      <c r="A23" s="158" t="s">
        <v>38</v>
      </c>
      <c r="B23" s="159" t="s">
        <v>39</v>
      </c>
      <c r="C23" s="229">
        <v>168000</v>
      </c>
    </row>
    <row r="24" spans="1:3" x14ac:dyDescent="0.25">
      <c r="A24" s="158" t="s">
        <v>40</v>
      </c>
      <c r="B24" s="159" t="s">
        <v>41</v>
      </c>
      <c r="C24" s="229">
        <v>0</v>
      </c>
    </row>
    <row r="25" spans="1:3" x14ac:dyDescent="0.25">
      <c r="A25" s="158" t="s">
        <v>42</v>
      </c>
      <c r="B25" s="159" t="s">
        <v>43</v>
      </c>
      <c r="C25" s="229">
        <v>30470671.756537259</v>
      </c>
    </row>
    <row r="26" spans="1:3" x14ac:dyDescent="0.25">
      <c r="A26" s="158" t="s">
        <v>44</v>
      </c>
      <c r="B26" s="159" t="s">
        <v>45</v>
      </c>
      <c r="C26" s="229">
        <v>18318018.308000002</v>
      </c>
    </row>
    <row r="27" spans="1:3" x14ac:dyDescent="0.25">
      <c r="A27" s="158" t="s">
        <v>46</v>
      </c>
      <c r="B27" s="159" t="s">
        <v>47</v>
      </c>
      <c r="C27" s="229">
        <v>609460.36200000008</v>
      </c>
    </row>
    <row r="28" spans="1:3" x14ac:dyDescent="0.25">
      <c r="A28" s="158" t="s">
        <v>48</v>
      </c>
      <c r="B28" s="159" t="s">
        <v>49</v>
      </c>
      <c r="C28" s="229">
        <v>22175.999999999996</v>
      </c>
    </row>
    <row r="29" spans="1:3" x14ac:dyDescent="0.25">
      <c r="A29" s="158" t="s">
        <v>50</v>
      </c>
      <c r="B29" s="159" t="s">
        <v>51</v>
      </c>
      <c r="C29" s="229">
        <v>4783248.6702971291</v>
      </c>
    </row>
    <row r="30" spans="1:3" x14ac:dyDescent="0.25">
      <c r="A30" s="158" t="s">
        <v>52</v>
      </c>
      <c r="B30" s="159" t="s">
        <v>53</v>
      </c>
      <c r="C30" s="229">
        <v>4422.5999999999995</v>
      </c>
    </row>
    <row r="31" spans="1:3" x14ac:dyDescent="0.25">
      <c r="A31" s="158" t="s">
        <v>54</v>
      </c>
      <c r="B31" s="159" t="s">
        <v>55</v>
      </c>
      <c r="C31" s="229">
        <v>8084818.1764853485</v>
      </c>
    </row>
    <row r="32" spans="1:3" x14ac:dyDescent="0.25">
      <c r="A32" s="158" t="s">
        <v>56</v>
      </c>
      <c r="B32" s="159" t="s">
        <v>57</v>
      </c>
      <c r="C32" s="229">
        <v>4056898.32</v>
      </c>
    </row>
    <row r="33" spans="1:3" x14ac:dyDescent="0.25">
      <c r="A33" s="158" t="s">
        <v>58</v>
      </c>
      <c r="B33" s="159" t="s">
        <v>59</v>
      </c>
      <c r="C33" s="229">
        <v>5273.2467596776351</v>
      </c>
    </row>
    <row r="34" spans="1:3" x14ac:dyDescent="0.25">
      <c r="A34" s="158">
        <v>15203</v>
      </c>
      <c r="B34" s="159" t="s">
        <v>179</v>
      </c>
      <c r="C34" s="229">
        <v>0</v>
      </c>
    </row>
    <row r="35" spans="1:3" x14ac:dyDescent="0.25">
      <c r="A35" s="158">
        <v>15404</v>
      </c>
      <c r="B35" s="159" t="s">
        <v>169</v>
      </c>
      <c r="C35" s="229">
        <v>1012066.03874</v>
      </c>
    </row>
    <row r="36" spans="1:3" x14ac:dyDescent="0.25">
      <c r="A36" s="158">
        <v>15409</v>
      </c>
      <c r="B36" s="159" t="s">
        <v>166</v>
      </c>
      <c r="C36" s="229">
        <v>5334147.2352574561</v>
      </c>
    </row>
    <row r="37" spans="1:3" x14ac:dyDescent="0.25">
      <c r="A37" s="158">
        <v>15413</v>
      </c>
      <c r="B37" s="159" t="s">
        <v>170</v>
      </c>
      <c r="C37" s="229">
        <v>37548</v>
      </c>
    </row>
    <row r="38" spans="1:3" x14ac:dyDescent="0.25">
      <c r="A38" s="158">
        <v>15416</v>
      </c>
      <c r="B38" s="159" t="s">
        <v>174</v>
      </c>
      <c r="C38" s="229">
        <v>31972.5</v>
      </c>
    </row>
    <row r="39" spans="1:3" x14ac:dyDescent="0.25">
      <c r="A39" s="158">
        <v>15417</v>
      </c>
      <c r="B39" s="159" t="s">
        <v>167</v>
      </c>
      <c r="C39" s="229">
        <v>443973.60000000003</v>
      </c>
    </row>
    <row r="40" spans="1:3" x14ac:dyDescent="0.25">
      <c r="A40" s="158">
        <v>15418</v>
      </c>
      <c r="B40" s="159" t="s">
        <v>177</v>
      </c>
      <c r="C40" s="229">
        <v>220913.94989999998</v>
      </c>
    </row>
    <row r="41" spans="1:3" x14ac:dyDescent="0.25">
      <c r="A41" s="158" t="s">
        <v>60</v>
      </c>
      <c r="B41" s="159" t="s">
        <v>61</v>
      </c>
      <c r="C41" s="229">
        <v>2026824.7687046069</v>
      </c>
    </row>
    <row r="42" spans="1:3" x14ac:dyDescent="0.25">
      <c r="A42" s="158">
        <v>15420</v>
      </c>
      <c r="B42" s="159" t="s">
        <v>173</v>
      </c>
      <c r="C42" s="229">
        <v>22428</v>
      </c>
    </row>
    <row r="43" spans="1:3" x14ac:dyDescent="0.25">
      <c r="A43" s="158">
        <v>15421</v>
      </c>
      <c r="B43" s="159" t="s">
        <v>178</v>
      </c>
      <c r="C43" s="229">
        <v>26880</v>
      </c>
    </row>
    <row r="44" spans="1:3" x14ac:dyDescent="0.25">
      <c r="A44" s="158">
        <v>15423</v>
      </c>
      <c r="B44" s="159" t="s">
        <v>426</v>
      </c>
      <c r="C44" s="229">
        <v>35437.5</v>
      </c>
    </row>
    <row r="45" spans="1:3" x14ac:dyDescent="0.25">
      <c r="A45" s="158">
        <v>15424</v>
      </c>
      <c r="B45" s="159" t="s">
        <v>175</v>
      </c>
      <c r="C45" s="229">
        <v>24937.5</v>
      </c>
    </row>
    <row r="46" spans="1:3" x14ac:dyDescent="0.25">
      <c r="A46" s="158">
        <v>15425</v>
      </c>
      <c r="B46" s="159" t="s">
        <v>168</v>
      </c>
      <c r="C46" s="229">
        <v>276469.19999999995</v>
      </c>
    </row>
    <row r="47" spans="1:3" x14ac:dyDescent="0.25">
      <c r="A47" s="158">
        <v>15426</v>
      </c>
      <c r="B47" s="159" t="s">
        <v>171</v>
      </c>
      <c r="C47" s="229">
        <v>14238</v>
      </c>
    </row>
    <row r="48" spans="1:3" x14ac:dyDescent="0.25">
      <c r="A48" s="158">
        <v>15427</v>
      </c>
      <c r="B48" s="159" t="s">
        <v>427</v>
      </c>
      <c r="C48" s="229">
        <v>86940</v>
      </c>
    </row>
    <row r="49" spans="1:4" x14ac:dyDescent="0.25">
      <c r="A49" s="158">
        <v>15430</v>
      </c>
      <c r="B49" s="159" t="s">
        <v>525</v>
      </c>
      <c r="C49" s="229">
        <v>22915813.728489302</v>
      </c>
    </row>
    <row r="50" spans="1:4" x14ac:dyDescent="0.25">
      <c r="A50" s="158" t="s">
        <v>62</v>
      </c>
      <c r="B50" s="159" t="s">
        <v>63</v>
      </c>
      <c r="C50" s="229">
        <v>0</v>
      </c>
    </row>
    <row r="51" spans="1:4" x14ac:dyDescent="0.25">
      <c r="A51" s="158">
        <v>16101</v>
      </c>
      <c r="B51" s="159" t="s">
        <v>428</v>
      </c>
      <c r="C51" s="229">
        <v>3295944.7919999999</v>
      </c>
    </row>
    <row r="52" spans="1:4" x14ac:dyDescent="0.25">
      <c r="A52" s="158" t="s">
        <v>64</v>
      </c>
      <c r="B52" s="159" t="s">
        <v>65</v>
      </c>
      <c r="C52" s="229">
        <v>804743.08413095656</v>
      </c>
    </row>
    <row r="53" spans="1:4" x14ac:dyDescent="0.25">
      <c r="A53" s="158" t="s">
        <v>66</v>
      </c>
      <c r="B53" s="159" t="s">
        <v>67</v>
      </c>
      <c r="C53" s="229">
        <v>330526.47599999997</v>
      </c>
    </row>
    <row r="54" spans="1:4" x14ac:dyDescent="0.25">
      <c r="A54" s="158">
        <v>17105</v>
      </c>
      <c r="B54" s="159" t="s">
        <v>172</v>
      </c>
      <c r="C54" s="229">
        <v>37800</v>
      </c>
    </row>
    <row r="55" spans="1:4" ht="15.75" thickBot="1" x14ac:dyDescent="0.3">
      <c r="A55" s="154"/>
      <c r="B55" s="155"/>
      <c r="C55" s="156">
        <v>0</v>
      </c>
    </row>
    <row r="56" spans="1:4" ht="15.75" thickBot="1" x14ac:dyDescent="0.3">
      <c r="A56" s="321">
        <v>2000</v>
      </c>
      <c r="B56" s="321" t="s">
        <v>429</v>
      </c>
      <c r="C56" s="322">
        <f>SUM(C57:C95)</f>
        <v>38874736.297165282</v>
      </c>
      <c r="D56" s="1">
        <f>'DIR.GENERAL (REC. ESTATALES)'!E55+'ORG.OPERADORES(ING.PROPIOS)'!E47</f>
        <v>38874736.297165282</v>
      </c>
    </row>
    <row r="57" spans="1:4" x14ac:dyDescent="0.25">
      <c r="A57" s="162">
        <v>21101</v>
      </c>
      <c r="B57" s="160" t="s">
        <v>430</v>
      </c>
      <c r="C57" s="161">
        <v>796047.61515409965</v>
      </c>
      <c r="D57" s="1">
        <f>'DIR.GENERAL (REC. ESTATALES)'!E55+'ORG.OPERADORES(ING.PROPIOS)'!E47</f>
        <v>38874736.297165282</v>
      </c>
    </row>
    <row r="58" spans="1:4" x14ac:dyDescent="0.25">
      <c r="A58" s="162">
        <v>21201</v>
      </c>
      <c r="B58" s="160" t="s">
        <v>431</v>
      </c>
      <c r="C58" s="161">
        <v>151799.29164836009</v>
      </c>
    </row>
    <row r="59" spans="1:4" ht="22.5" x14ac:dyDescent="0.25">
      <c r="A59" s="162">
        <v>21401</v>
      </c>
      <c r="B59" s="160" t="s">
        <v>432</v>
      </c>
      <c r="C59" s="161">
        <v>373716.71126037941</v>
      </c>
    </row>
    <row r="60" spans="1:4" x14ac:dyDescent="0.25">
      <c r="A60" s="162">
        <v>21501</v>
      </c>
      <c r="B60" s="160" t="s">
        <v>433</v>
      </c>
      <c r="C60" s="161">
        <v>1113</v>
      </c>
    </row>
    <row r="61" spans="1:4" x14ac:dyDescent="0.25">
      <c r="A61" s="162">
        <v>21502</v>
      </c>
      <c r="B61" s="160" t="s">
        <v>434</v>
      </c>
      <c r="C61" s="229">
        <v>37049.199999999997</v>
      </c>
    </row>
    <row r="62" spans="1:4" x14ac:dyDescent="0.25">
      <c r="A62" s="162">
        <v>21601</v>
      </c>
      <c r="B62" s="160" t="s">
        <v>435</v>
      </c>
      <c r="C62" s="229">
        <v>274966.31502580864</v>
      </c>
    </row>
    <row r="63" spans="1:4" x14ac:dyDescent="0.25">
      <c r="A63" s="162">
        <v>21701</v>
      </c>
      <c r="B63" s="160" t="s">
        <v>436</v>
      </c>
      <c r="C63" s="229">
        <v>0</v>
      </c>
    </row>
    <row r="64" spans="1:4" x14ac:dyDescent="0.25">
      <c r="A64" s="162">
        <v>21801</v>
      </c>
      <c r="B64" s="160" t="s">
        <v>437</v>
      </c>
      <c r="C64" s="229">
        <v>327252.25927440129</v>
      </c>
    </row>
    <row r="65" spans="1:3" x14ac:dyDescent="0.25">
      <c r="A65" s="162">
        <v>21802</v>
      </c>
      <c r="B65" s="160" t="s">
        <v>438</v>
      </c>
      <c r="C65" s="229">
        <v>0</v>
      </c>
    </row>
    <row r="66" spans="1:3" x14ac:dyDescent="0.25">
      <c r="A66" s="162">
        <v>22101</v>
      </c>
      <c r="B66" s="160" t="s">
        <v>439</v>
      </c>
      <c r="C66" s="229">
        <v>400771.20776152716</v>
      </c>
    </row>
    <row r="67" spans="1:3" x14ac:dyDescent="0.25">
      <c r="A67" s="162">
        <v>22106</v>
      </c>
      <c r="B67" s="160" t="s">
        <v>440</v>
      </c>
      <c r="C67" s="229">
        <v>191272.24957606386</v>
      </c>
    </row>
    <row r="68" spans="1:3" x14ac:dyDescent="0.25">
      <c r="A68" s="162">
        <v>22301</v>
      </c>
      <c r="B68" s="160" t="s">
        <v>441</v>
      </c>
      <c r="C68" s="229">
        <v>6367.2146003199996</v>
      </c>
    </row>
    <row r="69" spans="1:3" x14ac:dyDescent="0.25">
      <c r="A69" s="162">
        <v>23901</v>
      </c>
      <c r="B69" s="160" t="s">
        <v>442</v>
      </c>
      <c r="C69" s="229">
        <v>7601420.4743681885</v>
      </c>
    </row>
    <row r="70" spans="1:3" x14ac:dyDescent="0.25">
      <c r="A70" s="162">
        <v>24201</v>
      </c>
      <c r="B70" s="160" t="s">
        <v>443</v>
      </c>
      <c r="C70" s="229">
        <v>172767.66142303054</v>
      </c>
    </row>
    <row r="71" spans="1:3" x14ac:dyDescent="0.25">
      <c r="A71" s="162">
        <v>24301</v>
      </c>
      <c r="B71" s="160" t="s">
        <v>444</v>
      </c>
      <c r="C71" s="229">
        <v>0</v>
      </c>
    </row>
    <row r="72" spans="1:3" x14ac:dyDescent="0.25">
      <c r="A72" s="162">
        <v>24401</v>
      </c>
      <c r="B72" s="160" t="s">
        <v>445</v>
      </c>
      <c r="C72" s="229">
        <v>0</v>
      </c>
    </row>
    <row r="73" spans="1:3" x14ac:dyDescent="0.25">
      <c r="A73" s="162">
        <v>24501</v>
      </c>
      <c r="B73" s="160" t="s">
        <v>446</v>
      </c>
      <c r="C73" s="229">
        <v>0</v>
      </c>
    </row>
    <row r="74" spans="1:3" x14ac:dyDescent="0.25">
      <c r="A74" s="162">
        <v>24601</v>
      </c>
      <c r="B74" s="160" t="s">
        <v>447</v>
      </c>
      <c r="C74" s="229">
        <v>740965.33402336517</v>
      </c>
    </row>
    <row r="75" spans="1:3" x14ac:dyDescent="0.25">
      <c r="A75" s="162">
        <v>24801</v>
      </c>
      <c r="B75" s="160" t="s">
        <v>448</v>
      </c>
      <c r="C75" s="229">
        <v>0</v>
      </c>
    </row>
    <row r="76" spans="1:3" x14ac:dyDescent="0.25">
      <c r="A76" s="162">
        <v>24901</v>
      </c>
      <c r="B76" s="160" t="s">
        <v>449</v>
      </c>
      <c r="C76" s="229">
        <v>0</v>
      </c>
    </row>
    <row r="77" spans="1:3" x14ac:dyDescent="0.25">
      <c r="A77" s="162">
        <v>25101</v>
      </c>
      <c r="B77" s="160" t="s">
        <v>450</v>
      </c>
      <c r="C77" s="229">
        <v>100000</v>
      </c>
    </row>
    <row r="78" spans="1:3" x14ac:dyDescent="0.25">
      <c r="A78" s="162">
        <v>25201</v>
      </c>
      <c r="B78" s="160" t="s">
        <v>451</v>
      </c>
      <c r="C78" s="229">
        <v>5350</v>
      </c>
    </row>
    <row r="79" spans="1:3" x14ac:dyDescent="0.25">
      <c r="A79" s="162">
        <v>25301</v>
      </c>
      <c r="B79" s="160" t="s">
        <v>452</v>
      </c>
      <c r="C79" s="229">
        <v>90329.673414035657</v>
      </c>
    </row>
    <row r="80" spans="1:3" x14ac:dyDescent="0.25">
      <c r="A80" s="162">
        <v>25501</v>
      </c>
      <c r="B80" s="160" t="s">
        <v>453</v>
      </c>
      <c r="C80" s="229">
        <v>0</v>
      </c>
    </row>
    <row r="81" spans="1:4" x14ac:dyDescent="0.25">
      <c r="A81" s="162">
        <v>25901</v>
      </c>
      <c r="B81" s="160" t="s">
        <v>454</v>
      </c>
      <c r="C81" s="229">
        <v>8726554.880773291</v>
      </c>
    </row>
    <row r="82" spans="1:4" x14ac:dyDescent="0.25">
      <c r="A82" s="162">
        <v>26101</v>
      </c>
      <c r="B82" s="160" t="s">
        <v>455</v>
      </c>
      <c r="C82" s="229">
        <v>10451336.743658474</v>
      </c>
    </row>
    <row r="83" spans="1:4" x14ac:dyDescent="0.25">
      <c r="A83" s="162">
        <v>26102</v>
      </c>
      <c r="B83" s="160" t="s">
        <v>456</v>
      </c>
      <c r="C83" s="229">
        <v>914515.19121588219</v>
      </c>
    </row>
    <row r="84" spans="1:4" x14ac:dyDescent="0.25">
      <c r="A84" s="162">
        <v>27101</v>
      </c>
      <c r="B84" s="160" t="s">
        <v>457</v>
      </c>
      <c r="C84" s="229">
        <v>2660074.4542752793</v>
      </c>
    </row>
    <row r="85" spans="1:4" x14ac:dyDescent="0.25">
      <c r="A85" s="162">
        <v>27201</v>
      </c>
      <c r="B85" s="160" t="s">
        <v>458</v>
      </c>
      <c r="C85" s="229">
        <v>222737.92129289673</v>
      </c>
    </row>
    <row r="86" spans="1:4" x14ac:dyDescent="0.25">
      <c r="A86" s="162">
        <v>28301</v>
      </c>
      <c r="B86" s="160" t="s">
        <v>526</v>
      </c>
      <c r="C86" s="161">
        <v>0</v>
      </c>
    </row>
    <row r="87" spans="1:4" x14ac:dyDescent="0.25">
      <c r="A87" s="162">
        <v>29101</v>
      </c>
      <c r="B87" s="160" t="s">
        <v>459</v>
      </c>
      <c r="C87" s="161">
        <v>363906.78378017666</v>
      </c>
    </row>
    <row r="88" spans="1:4" x14ac:dyDescent="0.25">
      <c r="A88" s="162">
        <v>29201</v>
      </c>
      <c r="B88" s="160" t="s">
        <v>460</v>
      </c>
      <c r="C88" s="161">
        <v>52408.042327427451</v>
      </c>
    </row>
    <row r="89" spans="1:4" ht="22.5" x14ac:dyDescent="0.25">
      <c r="A89" s="162">
        <v>29301</v>
      </c>
      <c r="B89" s="160" t="s">
        <v>461</v>
      </c>
      <c r="C89" s="161">
        <v>82985.081773733022</v>
      </c>
    </row>
    <row r="90" spans="1:4" ht="22.5" x14ac:dyDescent="0.25">
      <c r="A90" s="162">
        <v>29401</v>
      </c>
      <c r="B90" s="160" t="s">
        <v>462</v>
      </c>
      <c r="C90" s="161">
        <v>190784.16994480742</v>
      </c>
    </row>
    <row r="91" spans="1:4" x14ac:dyDescent="0.25">
      <c r="A91" s="162">
        <v>29501</v>
      </c>
      <c r="B91" s="160" t="s">
        <v>176</v>
      </c>
      <c r="C91" s="161">
        <v>1379107.0676384335</v>
      </c>
    </row>
    <row r="92" spans="1:4" x14ac:dyDescent="0.25">
      <c r="A92" s="162">
        <v>29601</v>
      </c>
      <c r="B92" s="160" t="s">
        <v>463</v>
      </c>
      <c r="C92" s="161">
        <v>1299137.7529552924</v>
      </c>
    </row>
    <row r="93" spans="1:4" x14ac:dyDescent="0.25">
      <c r="A93" s="162">
        <v>29801</v>
      </c>
      <c r="B93" s="160" t="s">
        <v>464</v>
      </c>
      <c r="C93" s="161">
        <v>1260000</v>
      </c>
    </row>
    <row r="94" spans="1:4" x14ac:dyDescent="0.25">
      <c r="A94" s="162">
        <v>28301</v>
      </c>
      <c r="B94" s="160" t="s">
        <v>526</v>
      </c>
      <c r="C94" s="161">
        <v>0</v>
      </c>
    </row>
    <row r="95" spans="1:4" ht="15.75" thickBot="1" x14ac:dyDescent="0.3">
      <c r="A95" s="153"/>
      <c r="B95" s="52"/>
      <c r="C95" s="157"/>
    </row>
    <row r="96" spans="1:4" ht="15.75" thickBot="1" x14ac:dyDescent="0.3">
      <c r="A96" s="321">
        <v>3000</v>
      </c>
      <c r="B96" s="321" t="s">
        <v>465</v>
      </c>
      <c r="C96" s="322">
        <f>SUM(C97:C157)</f>
        <v>437748561.04991907</v>
      </c>
      <c r="D96" s="1">
        <f>'DIR.GENERAL (REC. ESTATALES)'!E92+'ORG.OPERADORES(ING.PROPIOS)'!E84</f>
        <v>224709685.06503028</v>
      </c>
    </row>
    <row r="97" spans="1:3" x14ac:dyDescent="0.25">
      <c r="A97" s="162">
        <v>31101</v>
      </c>
      <c r="B97" s="160" t="s">
        <v>466</v>
      </c>
      <c r="C97" s="161">
        <v>131908252.333</v>
      </c>
    </row>
    <row r="98" spans="1:3" x14ac:dyDescent="0.25">
      <c r="A98" s="162">
        <v>31201</v>
      </c>
      <c r="B98" s="160" t="s">
        <v>467</v>
      </c>
      <c r="C98" s="161">
        <v>3175.2000000000003</v>
      </c>
    </row>
    <row r="99" spans="1:3" x14ac:dyDescent="0.25">
      <c r="A99" s="162">
        <v>31301</v>
      </c>
      <c r="B99" s="160" t="s">
        <v>468</v>
      </c>
      <c r="C99" s="161">
        <v>75748.25</v>
      </c>
    </row>
    <row r="100" spans="1:3" x14ac:dyDescent="0.25">
      <c r="A100" s="162">
        <v>31401</v>
      </c>
      <c r="B100" s="160" t="s">
        <v>469</v>
      </c>
      <c r="C100" s="161">
        <v>693902.92159830255</v>
      </c>
    </row>
    <row r="101" spans="1:3" x14ac:dyDescent="0.25">
      <c r="A101" s="162">
        <v>31501</v>
      </c>
      <c r="B101" s="160" t="s">
        <v>470</v>
      </c>
      <c r="C101" s="161">
        <v>0</v>
      </c>
    </row>
    <row r="102" spans="1:3" x14ac:dyDescent="0.25">
      <c r="A102" s="162">
        <v>31601</v>
      </c>
      <c r="B102" s="160" t="s">
        <v>471</v>
      </c>
      <c r="C102" s="161">
        <v>0</v>
      </c>
    </row>
    <row r="103" spans="1:3" x14ac:dyDescent="0.25">
      <c r="A103" s="162">
        <v>31701</v>
      </c>
      <c r="B103" s="160" t="s">
        <v>472</v>
      </c>
      <c r="C103" s="161">
        <v>222753.47530341338</v>
      </c>
    </row>
    <row r="104" spans="1:3" x14ac:dyDescent="0.25">
      <c r="A104" s="162">
        <v>31801</v>
      </c>
      <c r="B104" s="160" t="s">
        <v>473</v>
      </c>
      <c r="C104" s="161">
        <v>38245.295486275085</v>
      </c>
    </row>
    <row r="105" spans="1:3" x14ac:dyDescent="0.25">
      <c r="A105" s="162">
        <v>32101</v>
      </c>
      <c r="B105" s="160" t="s">
        <v>474</v>
      </c>
      <c r="C105" s="161">
        <v>749783.66024563264</v>
      </c>
    </row>
    <row r="106" spans="1:3" x14ac:dyDescent="0.25">
      <c r="A106" s="162">
        <v>32201</v>
      </c>
      <c r="B106" s="160" t="s">
        <v>475</v>
      </c>
      <c r="C106" s="161">
        <v>2335228.3505716785</v>
      </c>
    </row>
    <row r="107" spans="1:3" x14ac:dyDescent="0.25">
      <c r="A107" s="162">
        <v>32301</v>
      </c>
      <c r="B107" s="160" t="s">
        <v>476</v>
      </c>
      <c r="C107" s="161">
        <v>38428.229342263498</v>
      </c>
    </row>
    <row r="108" spans="1:3" x14ac:dyDescent="0.25">
      <c r="A108" s="162">
        <v>32302</v>
      </c>
      <c r="B108" s="160" t="s">
        <v>477</v>
      </c>
      <c r="C108" s="161">
        <v>936802.36167787365</v>
      </c>
    </row>
    <row r="109" spans="1:3" x14ac:dyDescent="0.25">
      <c r="A109" s="162">
        <v>32501</v>
      </c>
      <c r="B109" s="160" t="s">
        <v>478</v>
      </c>
      <c r="C109" s="161">
        <v>0</v>
      </c>
    </row>
    <row r="110" spans="1:3" x14ac:dyDescent="0.25">
      <c r="A110" s="162">
        <v>32601</v>
      </c>
      <c r="B110" s="160" t="s">
        <v>479</v>
      </c>
      <c r="C110" s="161">
        <v>2403645.7995780874</v>
      </c>
    </row>
    <row r="111" spans="1:3" x14ac:dyDescent="0.25">
      <c r="A111" s="162">
        <v>32901</v>
      </c>
      <c r="B111" s="160" t="s">
        <v>480</v>
      </c>
      <c r="C111" s="161">
        <v>10463.672355234763</v>
      </c>
    </row>
    <row r="112" spans="1:3" x14ac:dyDescent="0.25">
      <c r="A112" s="162">
        <v>33101</v>
      </c>
      <c r="B112" s="160" t="s">
        <v>481</v>
      </c>
      <c r="C112" s="161">
        <v>6054594.5612303484</v>
      </c>
    </row>
    <row r="113" spans="1:3" x14ac:dyDescent="0.25">
      <c r="A113" s="162">
        <v>33201</v>
      </c>
      <c r="B113" s="160" t="s">
        <v>482</v>
      </c>
      <c r="C113" s="161">
        <v>463732.73824331124</v>
      </c>
    </row>
    <row r="114" spans="1:3" x14ac:dyDescent="0.25">
      <c r="A114" s="162">
        <v>33301</v>
      </c>
      <c r="B114" s="160" t="s">
        <v>483</v>
      </c>
      <c r="C114" s="161">
        <v>1179989.5177020386</v>
      </c>
    </row>
    <row r="115" spans="1:3" x14ac:dyDescent="0.25">
      <c r="A115" s="162">
        <v>33302</v>
      </c>
      <c r="B115" s="160" t="s">
        <v>484</v>
      </c>
      <c r="C115" s="161">
        <v>0</v>
      </c>
    </row>
    <row r="116" spans="1:3" x14ac:dyDescent="0.25">
      <c r="A116" s="162">
        <v>33401</v>
      </c>
      <c r="B116" s="160" t="s">
        <v>485</v>
      </c>
      <c r="C116" s="161">
        <v>374004.10465077806</v>
      </c>
    </row>
    <row r="117" spans="1:3" x14ac:dyDescent="0.25">
      <c r="A117" s="162">
        <v>33501</v>
      </c>
      <c r="B117" s="160" t="s">
        <v>527</v>
      </c>
      <c r="C117" s="161">
        <v>2100</v>
      </c>
    </row>
    <row r="118" spans="1:3" x14ac:dyDescent="0.25">
      <c r="A118" s="162">
        <v>33601</v>
      </c>
      <c r="B118" s="160" t="s">
        <v>486</v>
      </c>
      <c r="C118" s="161">
        <v>0</v>
      </c>
    </row>
    <row r="119" spans="1:3" x14ac:dyDescent="0.25">
      <c r="A119" s="162">
        <v>33603</v>
      </c>
      <c r="B119" s="160" t="s">
        <v>487</v>
      </c>
      <c r="C119" s="161">
        <v>1026684.2849642553</v>
      </c>
    </row>
    <row r="120" spans="1:3" x14ac:dyDescent="0.25">
      <c r="A120" s="162">
        <v>33605</v>
      </c>
      <c r="B120" s="160" t="s">
        <v>488</v>
      </c>
      <c r="C120" s="161">
        <v>400000</v>
      </c>
    </row>
    <row r="121" spans="1:3" ht="22.5" x14ac:dyDescent="0.25">
      <c r="A121" s="162">
        <v>33608</v>
      </c>
      <c r="B121" s="160" t="s">
        <v>489</v>
      </c>
      <c r="C121" s="161">
        <v>112000</v>
      </c>
    </row>
    <row r="122" spans="1:3" x14ac:dyDescent="0.25">
      <c r="A122" s="162">
        <v>33801</v>
      </c>
      <c r="B122" s="160" t="s">
        <v>490</v>
      </c>
      <c r="C122" s="161">
        <v>363050.24581700005</v>
      </c>
    </row>
    <row r="123" spans="1:3" x14ac:dyDescent="0.25">
      <c r="A123" s="162">
        <v>33901</v>
      </c>
      <c r="B123" s="160" t="s">
        <v>491</v>
      </c>
      <c r="C123" s="161">
        <v>9581296</v>
      </c>
    </row>
    <row r="124" spans="1:3" x14ac:dyDescent="0.25">
      <c r="A124" s="162">
        <v>33902</v>
      </c>
      <c r="B124" s="160" t="s">
        <v>492</v>
      </c>
      <c r="C124" s="161">
        <v>213097584.30278051</v>
      </c>
    </row>
    <row r="125" spans="1:3" x14ac:dyDescent="0.25">
      <c r="A125" s="162">
        <v>34101</v>
      </c>
      <c r="B125" s="160" t="s">
        <v>493</v>
      </c>
      <c r="C125" s="161">
        <v>1728349.3448958527</v>
      </c>
    </row>
    <row r="126" spans="1:3" x14ac:dyDescent="0.25">
      <c r="A126" s="162">
        <v>34301</v>
      </c>
      <c r="B126" s="160" t="s">
        <v>494</v>
      </c>
      <c r="C126" s="161">
        <v>17053439.769736934</v>
      </c>
    </row>
    <row r="127" spans="1:3" x14ac:dyDescent="0.25">
      <c r="A127" s="162">
        <v>34401</v>
      </c>
      <c r="B127" s="160" t="s">
        <v>495</v>
      </c>
      <c r="C127" s="161">
        <v>1557722.3257842017</v>
      </c>
    </row>
    <row r="128" spans="1:3" x14ac:dyDescent="0.25">
      <c r="A128" s="162">
        <v>34701</v>
      </c>
      <c r="B128" s="160" t="s">
        <v>496</v>
      </c>
      <c r="C128" s="161">
        <v>90306.65539799424</v>
      </c>
    </row>
    <row r="129" spans="1:4" x14ac:dyDescent="0.25">
      <c r="A129" s="162">
        <v>35101</v>
      </c>
      <c r="B129" s="160" t="s">
        <v>497</v>
      </c>
      <c r="C129" s="161">
        <v>1181261.1615110468</v>
      </c>
    </row>
    <row r="130" spans="1:4" x14ac:dyDescent="0.25">
      <c r="A130" s="162">
        <v>35201</v>
      </c>
      <c r="B130" s="160" t="s">
        <v>498</v>
      </c>
      <c r="C130" s="161">
        <v>1489814.1981553948</v>
      </c>
    </row>
    <row r="131" spans="1:4" x14ac:dyDescent="0.25">
      <c r="A131" s="162">
        <v>35301</v>
      </c>
      <c r="B131" s="160" t="s">
        <v>499</v>
      </c>
      <c r="C131" s="161">
        <v>0</v>
      </c>
    </row>
    <row r="132" spans="1:4" x14ac:dyDescent="0.25">
      <c r="A132" s="162">
        <v>35302</v>
      </c>
      <c r="B132" s="160" t="s">
        <v>500</v>
      </c>
      <c r="C132" s="161">
        <v>64274.261605847416</v>
      </c>
    </row>
    <row r="133" spans="1:4" x14ac:dyDescent="0.25">
      <c r="A133" s="162">
        <v>35501</v>
      </c>
      <c r="B133" s="160" t="s">
        <v>501</v>
      </c>
      <c r="C133" s="161">
        <v>1379196.7250913815</v>
      </c>
    </row>
    <row r="134" spans="1:4" x14ac:dyDescent="0.25">
      <c r="A134" s="162">
        <v>35701</v>
      </c>
      <c r="B134" s="160" t="s">
        <v>502</v>
      </c>
      <c r="C134" s="161">
        <v>7553817.8951400621</v>
      </c>
      <c r="D134" s="1"/>
    </row>
    <row r="135" spans="1:4" ht="22.5" x14ac:dyDescent="0.25">
      <c r="A135" s="162">
        <v>35702</v>
      </c>
      <c r="B135" s="160" t="s">
        <v>503</v>
      </c>
      <c r="C135" s="161">
        <v>5250</v>
      </c>
      <c r="D135" s="1"/>
    </row>
    <row r="136" spans="1:4" x14ac:dyDescent="0.25">
      <c r="A136" s="162">
        <v>35801</v>
      </c>
      <c r="B136" s="160" t="s">
        <v>504</v>
      </c>
      <c r="C136" s="161">
        <v>243285.42404498803</v>
      </c>
      <c r="D136" s="1"/>
    </row>
    <row r="137" spans="1:4" x14ac:dyDescent="0.25">
      <c r="A137" s="162">
        <v>35901</v>
      </c>
      <c r="B137" s="160" t="s">
        <v>505</v>
      </c>
      <c r="C137" s="161">
        <v>13086.5</v>
      </c>
      <c r="D137" s="1"/>
    </row>
    <row r="138" spans="1:4" ht="22.5" x14ac:dyDescent="0.25">
      <c r="A138" s="162">
        <v>36101</v>
      </c>
      <c r="B138" s="160" t="s">
        <v>506</v>
      </c>
      <c r="C138" s="161">
        <v>1787017.2351309797</v>
      </c>
      <c r="D138" s="1"/>
    </row>
    <row r="139" spans="1:4" x14ac:dyDescent="0.25">
      <c r="A139" s="162">
        <v>36401</v>
      </c>
      <c r="B139" s="160" t="s">
        <v>507</v>
      </c>
      <c r="C139" s="161">
        <v>542.83025624347488</v>
      </c>
      <c r="D139" s="1"/>
    </row>
    <row r="140" spans="1:4" x14ac:dyDescent="0.25">
      <c r="A140" s="162">
        <v>36501</v>
      </c>
      <c r="B140" s="160" t="s">
        <v>146</v>
      </c>
      <c r="C140" s="161">
        <v>27994.662520000002</v>
      </c>
      <c r="D140" s="1"/>
    </row>
    <row r="141" spans="1:4" x14ac:dyDescent="0.25">
      <c r="A141" s="162">
        <v>36901</v>
      </c>
      <c r="B141" s="160" t="s">
        <v>508</v>
      </c>
      <c r="C141" s="161">
        <v>3875.0475818274886</v>
      </c>
      <c r="D141" s="1"/>
    </row>
    <row r="142" spans="1:4" x14ac:dyDescent="0.25">
      <c r="A142" s="162">
        <v>37101</v>
      </c>
      <c r="B142" s="160" t="s">
        <v>509</v>
      </c>
      <c r="C142" s="161">
        <v>239509.99767776174</v>
      </c>
      <c r="D142" s="1"/>
    </row>
    <row r="143" spans="1:4" x14ac:dyDescent="0.25">
      <c r="A143" s="162">
        <v>37104</v>
      </c>
      <c r="B143" s="160" t="s">
        <v>510</v>
      </c>
      <c r="C143" s="161">
        <v>20000</v>
      </c>
      <c r="D143" s="1"/>
    </row>
    <row r="144" spans="1:4" x14ac:dyDescent="0.25">
      <c r="A144" s="162">
        <v>37201</v>
      </c>
      <c r="B144" s="160" t="s">
        <v>511</v>
      </c>
      <c r="C144" s="161">
        <v>18427</v>
      </c>
      <c r="D144" s="1"/>
    </row>
    <row r="145" spans="1:4" x14ac:dyDescent="0.25">
      <c r="A145" s="162">
        <v>37501</v>
      </c>
      <c r="B145" s="160" t="s">
        <v>512</v>
      </c>
      <c r="C145" s="161">
        <v>1879528.4868553791</v>
      </c>
      <c r="D145" s="1"/>
    </row>
    <row r="146" spans="1:4" x14ac:dyDescent="0.25">
      <c r="A146" s="162">
        <v>37502</v>
      </c>
      <c r="B146" s="160" t="s">
        <v>513</v>
      </c>
      <c r="C146" s="161">
        <v>1045118.163670123</v>
      </c>
      <c r="D146" s="1"/>
    </row>
    <row r="147" spans="1:4" x14ac:dyDescent="0.25">
      <c r="A147" s="162">
        <v>37601</v>
      </c>
      <c r="B147" s="160" t="s">
        <v>514</v>
      </c>
      <c r="C147" s="161">
        <v>260000</v>
      </c>
      <c r="D147" s="1"/>
    </row>
    <row r="148" spans="1:4" x14ac:dyDescent="0.25">
      <c r="A148" s="162">
        <v>37801</v>
      </c>
      <c r="B148" s="160" t="s">
        <v>515</v>
      </c>
      <c r="C148" s="161">
        <v>1050</v>
      </c>
      <c r="D148" s="1"/>
    </row>
    <row r="149" spans="1:4" x14ac:dyDescent="0.25">
      <c r="A149" s="162">
        <v>37901</v>
      </c>
      <c r="B149" s="160" t="s">
        <v>516</v>
      </c>
      <c r="C149" s="161">
        <v>114347.28599999999</v>
      </c>
      <c r="D149" s="1"/>
    </row>
    <row r="150" spans="1:4" x14ac:dyDescent="0.25">
      <c r="A150" s="162">
        <v>38101</v>
      </c>
      <c r="B150" s="160" t="s">
        <v>517</v>
      </c>
      <c r="C150" s="161">
        <v>525</v>
      </c>
      <c r="D150" s="1"/>
    </row>
    <row r="151" spans="1:4" x14ac:dyDescent="0.25">
      <c r="A151" s="162">
        <v>38201</v>
      </c>
      <c r="B151" s="160" t="s">
        <v>518</v>
      </c>
      <c r="C151" s="161">
        <v>200000</v>
      </c>
      <c r="D151" s="1"/>
    </row>
    <row r="152" spans="1:4" x14ac:dyDescent="0.25">
      <c r="A152" s="162">
        <v>38301</v>
      </c>
      <c r="B152" s="160" t="s">
        <v>519</v>
      </c>
      <c r="C152" s="161">
        <v>137645</v>
      </c>
      <c r="D152" s="1"/>
    </row>
    <row r="153" spans="1:4" x14ac:dyDescent="0.25">
      <c r="A153" s="162">
        <v>38501</v>
      </c>
      <c r="B153" s="160" t="s">
        <v>520</v>
      </c>
      <c r="C153" s="161">
        <v>0</v>
      </c>
      <c r="D153" s="1"/>
    </row>
    <row r="154" spans="1:4" x14ac:dyDescent="0.25">
      <c r="A154" s="162">
        <v>39201</v>
      </c>
      <c r="B154" s="160" t="s">
        <v>521</v>
      </c>
      <c r="C154" s="161">
        <f>'DIR.GENERAL (REC. ESTATALES)'!E149+'ORG.OPERADORES(ING.PROPIOS)'!E141</f>
        <v>20631564.609999999</v>
      </c>
      <c r="D154" s="1"/>
    </row>
    <row r="155" spans="1:4" x14ac:dyDescent="0.25">
      <c r="A155" s="162">
        <v>39501</v>
      </c>
      <c r="B155" s="160" t="s">
        <v>522</v>
      </c>
      <c r="C155" s="161">
        <v>1507350.8097283521</v>
      </c>
      <c r="D155" s="1"/>
    </row>
    <row r="156" spans="1:4" x14ac:dyDescent="0.25">
      <c r="A156" s="162">
        <v>39601</v>
      </c>
      <c r="B156" s="160" t="s">
        <v>523</v>
      </c>
      <c r="C156" s="161">
        <v>10112.33711332852</v>
      </c>
      <c r="D156" s="1"/>
    </row>
    <row r="157" spans="1:4" x14ac:dyDescent="0.25">
      <c r="A157" s="162">
        <v>39801</v>
      </c>
      <c r="B157" s="160" t="s">
        <v>524</v>
      </c>
      <c r="C157" s="161">
        <v>5432683.0174742807</v>
      </c>
      <c r="D157" s="1"/>
    </row>
    <row r="158" spans="1:4" ht="15.75" thickBot="1" x14ac:dyDescent="0.3">
      <c r="A158" s="153"/>
      <c r="B158" s="52"/>
      <c r="C158" s="157"/>
      <c r="D158" s="1"/>
    </row>
    <row r="159" spans="1:4" ht="15.75" thickBot="1" x14ac:dyDescent="0.3">
      <c r="A159" s="321">
        <v>5000</v>
      </c>
      <c r="B159" s="321" t="s">
        <v>528</v>
      </c>
      <c r="C159" s="322">
        <f>SUM(C160:C168)</f>
        <v>8724484.8370999992</v>
      </c>
      <c r="D159" s="1"/>
    </row>
    <row r="160" spans="1:4" x14ac:dyDescent="0.25">
      <c r="A160" s="162">
        <v>51101</v>
      </c>
      <c r="B160" s="160" t="s">
        <v>529</v>
      </c>
      <c r="C160" s="161"/>
      <c r="D160" s="1"/>
    </row>
    <row r="161" spans="1:4" x14ac:dyDescent="0.25">
      <c r="A161" s="162">
        <v>51501</v>
      </c>
      <c r="B161" s="160" t="s">
        <v>530</v>
      </c>
      <c r="C161" s="161">
        <v>3856375.53</v>
      </c>
      <c r="D161" s="1"/>
    </row>
    <row r="162" spans="1:4" x14ac:dyDescent="0.25">
      <c r="A162" s="162">
        <v>54101</v>
      </c>
      <c r="B162" s="160" t="s">
        <v>531</v>
      </c>
      <c r="C162" s="161"/>
      <c r="D162" s="1"/>
    </row>
    <row r="163" spans="1:4" x14ac:dyDescent="0.25">
      <c r="A163" s="162">
        <v>54201</v>
      </c>
      <c r="B163" s="160" t="s">
        <v>532</v>
      </c>
      <c r="C163" s="161"/>
      <c r="D163" s="1"/>
    </row>
    <row r="164" spans="1:4" x14ac:dyDescent="0.25">
      <c r="A164" s="162">
        <v>56201</v>
      </c>
      <c r="B164" s="160" t="s">
        <v>533</v>
      </c>
      <c r="C164" s="161">
        <v>2311000</v>
      </c>
      <c r="D164" s="1"/>
    </row>
    <row r="165" spans="1:4" x14ac:dyDescent="0.25">
      <c r="A165" s="162">
        <v>56301</v>
      </c>
      <c r="B165" s="160" t="s">
        <v>534</v>
      </c>
      <c r="C165" s="161">
        <v>2208458.2351000002</v>
      </c>
      <c r="D165" s="1"/>
    </row>
    <row r="166" spans="1:4" ht="22.5" x14ac:dyDescent="0.25">
      <c r="A166" s="162">
        <v>56401</v>
      </c>
      <c r="B166" s="160" t="s">
        <v>676</v>
      </c>
      <c r="C166" s="161">
        <v>15500</v>
      </c>
      <c r="D166" s="1"/>
    </row>
    <row r="167" spans="1:4" x14ac:dyDescent="0.25">
      <c r="A167" s="162">
        <v>56501</v>
      </c>
      <c r="B167" s="160" t="s">
        <v>535</v>
      </c>
      <c r="C167" s="161">
        <v>267728</v>
      </c>
      <c r="D167" s="1"/>
    </row>
    <row r="168" spans="1:4" x14ac:dyDescent="0.25">
      <c r="A168" s="162">
        <v>56901</v>
      </c>
      <c r="B168" s="160" t="s">
        <v>677</v>
      </c>
      <c r="C168" s="161">
        <v>65423.072</v>
      </c>
      <c r="D168" s="1"/>
    </row>
    <row r="169" spans="1:4" x14ac:dyDescent="0.25">
      <c r="A169" s="153"/>
      <c r="B169" s="52"/>
      <c r="C169" s="157"/>
      <c r="D169" s="1"/>
    </row>
    <row r="170" spans="1:4" ht="15.75" x14ac:dyDescent="0.25">
      <c r="A170" s="316"/>
      <c r="B170" s="316" t="s">
        <v>164</v>
      </c>
      <c r="C170" s="317">
        <f>C96+C56+C6+C159</f>
        <v>759464113.53523088</v>
      </c>
      <c r="D170" s="1">
        <f>'DIR.GENERAL (REC. ESTATALES)'!E154+'ORG.OPERADORES(ING.PROPIOS)'!E161</f>
        <v>537922152.84051371</v>
      </c>
    </row>
    <row r="171" spans="1:4" x14ac:dyDescent="0.25">
      <c r="C171" s="1"/>
    </row>
  </sheetData>
  <mergeCells count="3">
    <mergeCell ref="A1:C1"/>
    <mergeCell ref="A2:C2"/>
    <mergeCell ref="A3:C3"/>
  </mergeCells>
  <pageMargins left="0.43307086614173229" right="0.23622047244094491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F55CA-A082-419E-A7A7-B5CDBF67AC4A}">
  <sheetPr>
    <tabColor rgb="FF0070C0"/>
  </sheetPr>
  <dimension ref="A1:BB166"/>
  <sheetViews>
    <sheetView tabSelected="1" zoomScale="80" zoomScaleNormal="80" zoomScaleSheetLayoutView="100" workbookViewId="0">
      <pane ySplit="7" topLeftCell="A154" activePane="bottomLeft" state="frozen"/>
      <selection activeCell="D176" sqref="D176"/>
      <selection pane="bottomLeft" activeCell="AH155" sqref="AH155"/>
    </sheetView>
  </sheetViews>
  <sheetFormatPr baseColWidth="10" defaultColWidth="11.42578125" defaultRowHeight="15" x14ac:dyDescent="0.25"/>
  <cols>
    <col min="1" max="1" width="14.28515625" style="10" customWidth="1"/>
    <col min="2" max="2" width="31.140625" style="10" customWidth="1"/>
    <col min="3" max="3" width="18.28515625" style="10" customWidth="1"/>
    <col min="4" max="4" width="19.42578125" style="10" customWidth="1"/>
    <col min="5" max="5" width="17.7109375" style="10" customWidth="1"/>
    <col min="6" max="6" width="16.85546875" style="8" bestFit="1" customWidth="1"/>
    <col min="7" max="7" width="15.42578125" style="10" customWidth="1"/>
    <col min="8" max="8" width="36.5703125" style="10" customWidth="1"/>
    <col min="9" max="9" width="15" style="10" bestFit="1" customWidth="1"/>
    <col min="10" max="10" width="18" style="10" customWidth="1"/>
    <col min="11" max="11" width="17" style="10" customWidth="1"/>
    <col min="12" max="12" width="15.85546875" style="8" customWidth="1"/>
    <col min="13" max="13" width="14.28515625" style="10" customWidth="1"/>
    <col min="14" max="14" width="30.5703125" style="10" customWidth="1"/>
    <col min="15" max="15" width="14.7109375" style="10" customWidth="1"/>
    <col min="16" max="16" width="18" style="10" customWidth="1"/>
    <col min="17" max="17" width="15.5703125" style="10" customWidth="1"/>
    <col min="18" max="18" width="13.7109375" style="8" customWidth="1"/>
    <col min="19" max="19" width="14.28515625" style="10" customWidth="1"/>
    <col min="20" max="20" width="29.28515625" style="10" customWidth="1"/>
    <col min="21" max="21" width="16.140625" style="10" customWidth="1"/>
    <col min="22" max="22" width="18.5703125" style="10" customWidth="1"/>
    <col min="23" max="23" width="13.85546875" style="10" customWidth="1"/>
    <col min="24" max="24" width="14.140625" style="8" bestFit="1" customWidth="1"/>
    <col min="25" max="25" width="14.28515625" style="10" customWidth="1"/>
    <col min="26" max="26" width="31.85546875" style="10" customWidth="1"/>
    <col min="27" max="27" width="13.5703125" style="10" customWidth="1"/>
    <col min="28" max="28" width="18.5703125" style="10" customWidth="1"/>
    <col min="29" max="29" width="16" style="10" customWidth="1"/>
    <col min="30" max="30" width="11.42578125" style="8"/>
    <col min="31" max="31" width="14.140625" style="10" customWidth="1"/>
    <col min="32" max="32" width="31.140625" style="10" customWidth="1"/>
    <col min="33" max="33" width="17.28515625" style="10" customWidth="1"/>
    <col min="34" max="34" width="17" style="10" customWidth="1"/>
    <col min="35" max="35" width="17.28515625" style="10" customWidth="1"/>
    <col min="36" max="36" width="11.42578125" style="8" customWidth="1"/>
    <col min="37" max="37" width="14.28515625" style="10" customWidth="1"/>
    <col min="38" max="38" width="32.7109375" style="10" customWidth="1"/>
    <col min="39" max="39" width="15.7109375" style="10" customWidth="1"/>
    <col min="40" max="40" width="17.42578125" style="10" customWidth="1"/>
    <col min="41" max="41" width="15.7109375" style="10" customWidth="1"/>
    <col min="42" max="42" width="13.140625" style="9" bestFit="1" customWidth="1"/>
    <col min="43" max="43" width="14.28515625" style="10" customWidth="1"/>
    <col min="44" max="44" width="30.140625" style="10" customWidth="1"/>
    <col min="45" max="45" width="15.7109375" style="10" bestFit="1" customWidth="1"/>
    <col min="46" max="46" width="18.140625" style="10" customWidth="1"/>
    <col min="47" max="47" width="16" style="10" customWidth="1"/>
    <col min="48" max="48" width="11.42578125" style="8"/>
    <col min="49" max="49" width="14.28515625" style="10" customWidth="1"/>
    <col min="50" max="50" width="32" style="10" customWidth="1"/>
    <col min="51" max="51" width="16" style="10" bestFit="1" customWidth="1"/>
    <col min="52" max="52" width="17" style="10" customWidth="1"/>
    <col min="53" max="53" width="15.28515625" style="10" customWidth="1"/>
    <col min="54" max="54" width="13.85546875" style="10" bestFit="1" customWidth="1"/>
    <col min="55" max="16384" width="11.42578125" style="10"/>
  </cols>
  <sheetData>
    <row r="1" spans="1:54" s="4" customFormat="1" ht="23.25" x14ac:dyDescent="0.35">
      <c r="A1" s="373" t="s">
        <v>0</v>
      </c>
      <c r="B1" s="373"/>
      <c r="C1" s="373"/>
      <c r="D1" s="373"/>
      <c r="E1" s="373"/>
      <c r="F1" s="2"/>
      <c r="G1" s="373" t="s">
        <v>0</v>
      </c>
      <c r="H1" s="373"/>
      <c r="I1" s="373"/>
      <c r="J1" s="373"/>
      <c r="K1" s="373"/>
      <c r="L1" s="2"/>
      <c r="M1" s="373" t="s">
        <v>0</v>
      </c>
      <c r="N1" s="373"/>
      <c r="O1" s="373"/>
      <c r="P1" s="373"/>
      <c r="Q1" s="373"/>
      <c r="R1" s="2"/>
      <c r="S1" s="373" t="s">
        <v>0</v>
      </c>
      <c r="T1" s="373"/>
      <c r="U1" s="373"/>
      <c r="V1" s="373"/>
      <c r="W1" s="373"/>
      <c r="X1" s="2"/>
      <c r="Y1" s="373" t="s">
        <v>0</v>
      </c>
      <c r="Z1" s="373"/>
      <c r="AA1" s="373"/>
      <c r="AB1" s="373"/>
      <c r="AC1" s="373"/>
      <c r="AD1" s="2"/>
      <c r="AE1" s="373" t="s">
        <v>0</v>
      </c>
      <c r="AF1" s="373"/>
      <c r="AG1" s="373"/>
      <c r="AH1" s="373"/>
      <c r="AI1" s="373"/>
      <c r="AJ1" s="2"/>
      <c r="AK1" s="373" t="s">
        <v>0</v>
      </c>
      <c r="AL1" s="373"/>
      <c r="AM1" s="373"/>
      <c r="AN1" s="373"/>
      <c r="AO1" s="373"/>
      <c r="AP1" s="3"/>
      <c r="AQ1" s="373" t="s">
        <v>0</v>
      </c>
      <c r="AR1" s="373"/>
      <c r="AS1" s="373"/>
      <c r="AT1" s="373"/>
      <c r="AU1" s="373"/>
      <c r="AV1" s="2"/>
      <c r="AW1" s="373" t="s">
        <v>0</v>
      </c>
      <c r="AX1" s="373"/>
      <c r="AY1" s="373"/>
      <c r="AZ1" s="373"/>
      <c r="BA1" s="373"/>
      <c r="BB1" s="2"/>
    </row>
    <row r="2" spans="1:54" s="7" customFormat="1" ht="12.75" customHeight="1" x14ac:dyDescent="0.2">
      <c r="A2" s="374" t="s">
        <v>650</v>
      </c>
      <c r="B2" s="374"/>
      <c r="C2" s="374"/>
      <c r="D2" s="374"/>
      <c r="E2" s="374"/>
      <c r="F2" s="5"/>
      <c r="G2" s="374" t="s">
        <v>650</v>
      </c>
      <c r="H2" s="374"/>
      <c r="I2" s="374"/>
      <c r="J2" s="374"/>
      <c r="K2" s="374"/>
      <c r="L2" s="5"/>
      <c r="M2" s="374" t="s">
        <v>650</v>
      </c>
      <c r="N2" s="374"/>
      <c r="O2" s="374"/>
      <c r="P2" s="374"/>
      <c r="Q2" s="374"/>
      <c r="R2" s="5"/>
      <c r="S2" s="374" t="s">
        <v>650</v>
      </c>
      <c r="T2" s="374"/>
      <c r="U2" s="374"/>
      <c r="V2" s="374"/>
      <c r="W2" s="374"/>
      <c r="X2" s="5"/>
      <c r="Y2" s="374" t="s">
        <v>650</v>
      </c>
      <c r="Z2" s="374"/>
      <c r="AA2" s="374"/>
      <c r="AB2" s="374"/>
      <c r="AC2" s="374"/>
      <c r="AD2" s="5"/>
      <c r="AE2" s="374" t="s">
        <v>650</v>
      </c>
      <c r="AF2" s="374"/>
      <c r="AG2" s="374"/>
      <c r="AH2" s="374"/>
      <c r="AI2" s="374"/>
      <c r="AJ2" s="5"/>
      <c r="AK2" s="374" t="s">
        <v>650</v>
      </c>
      <c r="AL2" s="374"/>
      <c r="AM2" s="374"/>
      <c r="AN2" s="374"/>
      <c r="AO2" s="374"/>
      <c r="AP2" s="6"/>
      <c r="AQ2" s="374" t="s">
        <v>650</v>
      </c>
      <c r="AR2" s="374"/>
      <c r="AS2" s="374"/>
      <c r="AT2" s="374"/>
      <c r="AU2" s="374"/>
      <c r="AV2" s="5"/>
      <c r="AW2" s="374" t="s">
        <v>650</v>
      </c>
      <c r="AX2" s="374"/>
      <c r="AY2" s="374"/>
      <c r="AZ2" s="374"/>
      <c r="BA2" s="374"/>
      <c r="BB2" s="5"/>
    </row>
    <row r="3" spans="1:54" s="7" customFormat="1" ht="12.75" x14ac:dyDescent="0.2">
      <c r="A3" s="375" t="s">
        <v>163</v>
      </c>
      <c r="B3" s="375"/>
      <c r="C3" s="375"/>
      <c r="D3" s="375"/>
      <c r="E3" s="375"/>
      <c r="F3" s="5"/>
      <c r="G3" s="372" t="s">
        <v>1</v>
      </c>
      <c r="H3" s="372"/>
      <c r="I3" s="372"/>
      <c r="J3" s="372"/>
      <c r="K3" s="372"/>
      <c r="L3" s="5"/>
      <c r="M3" s="372" t="s">
        <v>2</v>
      </c>
      <c r="N3" s="372"/>
      <c r="O3" s="372"/>
      <c r="P3" s="372"/>
      <c r="Q3" s="372"/>
      <c r="R3" s="5"/>
      <c r="S3" s="372" t="s">
        <v>3</v>
      </c>
      <c r="T3" s="372"/>
      <c r="U3" s="372"/>
      <c r="V3" s="372"/>
      <c r="W3" s="372"/>
      <c r="X3" s="5"/>
      <c r="Y3" s="375" t="s">
        <v>4</v>
      </c>
      <c r="Z3" s="375"/>
      <c r="AA3" s="375"/>
      <c r="AB3" s="375"/>
      <c r="AC3" s="375"/>
      <c r="AD3" s="5"/>
      <c r="AE3" s="375" t="s">
        <v>5</v>
      </c>
      <c r="AF3" s="375"/>
      <c r="AG3" s="375"/>
      <c r="AH3" s="375"/>
      <c r="AI3" s="375"/>
      <c r="AJ3" s="5"/>
      <c r="AK3" s="375" t="s">
        <v>6</v>
      </c>
      <c r="AL3" s="375"/>
      <c r="AM3" s="375"/>
      <c r="AN3" s="375"/>
      <c r="AO3" s="375"/>
      <c r="AP3" s="6"/>
      <c r="AQ3" s="375" t="s">
        <v>7</v>
      </c>
      <c r="AR3" s="375"/>
      <c r="AS3" s="375"/>
      <c r="AT3" s="375"/>
      <c r="AU3" s="375"/>
      <c r="AV3" s="5"/>
      <c r="AW3" s="375" t="s">
        <v>8</v>
      </c>
      <c r="AX3" s="375"/>
      <c r="AY3" s="375"/>
      <c r="AZ3" s="375"/>
      <c r="BA3" s="375"/>
      <c r="BB3" s="5"/>
    </row>
    <row r="4" spans="1:54" s="8" customFormat="1" ht="15.75" thickBot="1" x14ac:dyDescent="0.3">
      <c r="A4" s="375" t="s">
        <v>187</v>
      </c>
      <c r="B4" s="375"/>
      <c r="C4" s="375"/>
      <c r="D4" s="375"/>
      <c r="E4" s="375"/>
      <c r="G4" s="372" t="s">
        <v>747</v>
      </c>
      <c r="H4" s="372"/>
      <c r="I4" s="372"/>
      <c r="J4" s="372"/>
      <c r="K4" s="372"/>
      <c r="M4" s="372" t="s">
        <v>748</v>
      </c>
      <c r="N4" s="372"/>
      <c r="O4" s="372"/>
      <c r="P4" s="372"/>
      <c r="Q4" s="372"/>
      <c r="S4" s="372" t="s">
        <v>749</v>
      </c>
      <c r="T4" s="372"/>
      <c r="U4" s="372"/>
      <c r="V4" s="372"/>
      <c r="W4" s="372"/>
      <c r="Y4" s="372" t="s">
        <v>749</v>
      </c>
      <c r="Z4" s="372"/>
      <c r="AA4" s="372"/>
      <c r="AB4" s="372"/>
      <c r="AC4" s="372"/>
      <c r="AE4" s="372" t="s">
        <v>754</v>
      </c>
      <c r="AF4" s="372"/>
      <c r="AG4" s="372"/>
      <c r="AH4" s="372"/>
      <c r="AI4" s="372"/>
      <c r="AK4" s="372" t="s">
        <v>750</v>
      </c>
      <c r="AL4" s="372"/>
      <c r="AM4" s="372"/>
      <c r="AN4" s="372"/>
      <c r="AO4" s="372"/>
      <c r="AP4" s="9"/>
      <c r="AQ4" s="372" t="s">
        <v>754</v>
      </c>
      <c r="AR4" s="372"/>
      <c r="AS4" s="372"/>
      <c r="AT4" s="372"/>
      <c r="AU4" s="372"/>
      <c r="AW4" s="372" t="s">
        <v>749</v>
      </c>
      <c r="AX4" s="372"/>
      <c r="AY4" s="372"/>
      <c r="AZ4" s="372"/>
      <c r="BA4" s="372"/>
    </row>
    <row r="5" spans="1:54" ht="15.75" thickBot="1" x14ac:dyDescent="0.3">
      <c r="A5" s="8"/>
      <c r="B5" s="8"/>
      <c r="C5" s="9"/>
      <c r="D5" s="9"/>
      <c r="E5" s="9"/>
      <c r="G5" s="8"/>
      <c r="H5" s="8"/>
      <c r="I5" s="9"/>
      <c r="J5" s="9"/>
      <c r="K5" s="9"/>
      <c r="L5" s="11"/>
      <c r="M5" s="8"/>
      <c r="N5" s="8"/>
      <c r="O5" s="9"/>
      <c r="P5" s="9"/>
      <c r="Q5" s="9"/>
      <c r="S5" s="8"/>
      <c r="T5" s="8"/>
      <c r="U5" s="9"/>
      <c r="V5" s="9"/>
      <c r="W5" s="9"/>
      <c r="X5" s="12"/>
      <c r="Y5" s="8"/>
      <c r="Z5" s="8"/>
      <c r="AA5" s="9"/>
      <c r="AB5" s="9"/>
      <c r="AC5" s="9"/>
      <c r="AE5" s="8"/>
      <c r="AF5" s="8"/>
      <c r="AG5" s="9"/>
      <c r="AH5" s="9"/>
      <c r="AI5" s="9"/>
      <c r="AK5" s="8"/>
      <c r="AL5" s="8"/>
      <c r="AM5" s="9"/>
      <c r="AN5" s="9"/>
      <c r="AO5" s="9"/>
      <c r="AQ5" s="8"/>
      <c r="AR5" s="8"/>
      <c r="AS5" s="9"/>
      <c r="AT5" s="9"/>
      <c r="AU5" s="9"/>
      <c r="AW5" s="8"/>
      <c r="AX5" s="8"/>
      <c r="AY5" s="9"/>
      <c r="AZ5" s="8"/>
      <c r="BA5" s="8"/>
      <c r="BB5" s="8"/>
    </row>
    <row r="6" spans="1:54" s="7" customFormat="1" ht="22.5" customHeight="1" x14ac:dyDescent="0.2">
      <c r="A6" s="376" t="s">
        <v>9</v>
      </c>
      <c r="B6" s="376" t="s">
        <v>10</v>
      </c>
      <c r="C6" s="376" t="s">
        <v>672</v>
      </c>
      <c r="D6" s="376" t="s">
        <v>673</v>
      </c>
      <c r="E6" s="376" t="s">
        <v>773</v>
      </c>
      <c r="F6" s="5"/>
      <c r="G6" s="376" t="s">
        <v>9</v>
      </c>
      <c r="H6" s="376" t="s">
        <v>10</v>
      </c>
      <c r="I6" s="376" t="s">
        <v>674</v>
      </c>
      <c r="J6" s="376" t="s">
        <v>673</v>
      </c>
      <c r="K6" s="376" t="s">
        <v>773</v>
      </c>
      <c r="L6" s="323"/>
      <c r="M6" s="376" t="s">
        <v>9</v>
      </c>
      <c r="N6" s="376" t="s">
        <v>10</v>
      </c>
      <c r="O6" s="376" t="s">
        <v>672</v>
      </c>
      <c r="P6" s="376" t="s">
        <v>673</v>
      </c>
      <c r="Q6" s="376" t="s">
        <v>773</v>
      </c>
      <c r="R6" s="5"/>
      <c r="S6" s="376" t="s">
        <v>9</v>
      </c>
      <c r="T6" s="376" t="s">
        <v>10</v>
      </c>
      <c r="U6" s="376" t="s">
        <v>672</v>
      </c>
      <c r="V6" s="376" t="s">
        <v>673</v>
      </c>
      <c r="W6" s="376" t="s">
        <v>773</v>
      </c>
      <c r="X6" s="323"/>
      <c r="Y6" s="376" t="s">
        <v>9</v>
      </c>
      <c r="Z6" s="376" t="s">
        <v>10</v>
      </c>
      <c r="AA6" s="376" t="s">
        <v>672</v>
      </c>
      <c r="AB6" s="376" t="s">
        <v>673</v>
      </c>
      <c r="AC6" s="376" t="s">
        <v>773</v>
      </c>
      <c r="AD6" s="5"/>
      <c r="AE6" s="376" t="s">
        <v>9</v>
      </c>
      <c r="AF6" s="376" t="s">
        <v>10</v>
      </c>
      <c r="AG6" s="376" t="s">
        <v>672</v>
      </c>
      <c r="AH6" s="376" t="s">
        <v>673</v>
      </c>
      <c r="AI6" s="376" t="s">
        <v>773</v>
      </c>
      <c r="AJ6" s="5"/>
      <c r="AK6" s="376" t="s">
        <v>9</v>
      </c>
      <c r="AL6" s="376" t="s">
        <v>10</v>
      </c>
      <c r="AM6" s="376" t="s">
        <v>672</v>
      </c>
      <c r="AN6" s="376" t="s">
        <v>673</v>
      </c>
      <c r="AO6" s="376" t="s">
        <v>773</v>
      </c>
      <c r="AP6" s="6"/>
      <c r="AQ6" s="376" t="s">
        <v>9</v>
      </c>
      <c r="AR6" s="376" t="s">
        <v>10</v>
      </c>
      <c r="AS6" s="376" t="s">
        <v>672</v>
      </c>
      <c r="AT6" s="376" t="s">
        <v>673</v>
      </c>
      <c r="AU6" s="376" t="s">
        <v>773</v>
      </c>
      <c r="AV6" s="5"/>
      <c r="AW6" s="376" t="s">
        <v>9</v>
      </c>
      <c r="AX6" s="376" t="s">
        <v>10</v>
      </c>
      <c r="AY6" s="376" t="s">
        <v>672</v>
      </c>
      <c r="AZ6" s="376" t="s">
        <v>673</v>
      </c>
      <c r="BA6" s="376" t="s">
        <v>773</v>
      </c>
      <c r="BB6" s="5"/>
    </row>
    <row r="7" spans="1:54" s="7" customFormat="1" ht="25.5" customHeight="1" thickBot="1" x14ac:dyDescent="0.25">
      <c r="A7" s="377"/>
      <c r="B7" s="377"/>
      <c r="C7" s="377"/>
      <c r="D7" s="377"/>
      <c r="E7" s="377"/>
      <c r="F7" s="5"/>
      <c r="G7" s="377"/>
      <c r="H7" s="377"/>
      <c r="I7" s="377"/>
      <c r="J7" s="377"/>
      <c r="K7" s="377"/>
      <c r="L7" s="5"/>
      <c r="M7" s="377"/>
      <c r="N7" s="377"/>
      <c r="O7" s="377"/>
      <c r="P7" s="377"/>
      <c r="Q7" s="377"/>
      <c r="R7" s="5"/>
      <c r="S7" s="377"/>
      <c r="T7" s="377"/>
      <c r="U7" s="377"/>
      <c r="V7" s="377"/>
      <c r="W7" s="377"/>
      <c r="X7" s="5"/>
      <c r="Y7" s="377"/>
      <c r="Z7" s="377"/>
      <c r="AA7" s="377"/>
      <c r="AB7" s="377"/>
      <c r="AC7" s="377"/>
      <c r="AD7" s="5"/>
      <c r="AE7" s="377"/>
      <c r="AF7" s="377"/>
      <c r="AG7" s="377"/>
      <c r="AH7" s="377"/>
      <c r="AI7" s="377"/>
      <c r="AJ7" s="5"/>
      <c r="AK7" s="377"/>
      <c r="AL7" s="377"/>
      <c r="AM7" s="377"/>
      <c r="AN7" s="377"/>
      <c r="AO7" s="377"/>
      <c r="AP7" s="6"/>
      <c r="AQ7" s="377"/>
      <c r="AR7" s="377"/>
      <c r="AS7" s="377"/>
      <c r="AT7" s="377"/>
      <c r="AU7" s="377"/>
      <c r="AV7" s="5"/>
      <c r="AW7" s="377"/>
      <c r="AX7" s="377"/>
      <c r="AY7" s="377"/>
      <c r="AZ7" s="377"/>
      <c r="BA7" s="377"/>
      <c r="BB7" s="5"/>
    </row>
    <row r="8" spans="1:54" s="13" customFormat="1" ht="21" customHeight="1" x14ac:dyDescent="0.2">
      <c r="A8" s="154"/>
      <c r="B8" s="38"/>
      <c r="C8" s="38"/>
      <c r="D8" s="358"/>
      <c r="E8" s="42"/>
      <c r="G8" s="154"/>
      <c r="H8" s="38"/>
      <c r="I8" s="38"/>
      <c r="J8" s="38"/>
      <c r="K8" s="38"/>
      <c r="M8" s="154"/>
      <c r="N8" s="38"/>
      <c r="O8" s="38"/>
      <c r="P8" s="38"/>
      <c r="Q8" s="38"/>
      <c r="S8" s="154"/>
      <c r="T8" s="38"/>
      <c r="U8" s="38"/>
      <c r="V8" s="38"/>
      <c r="W8" s="38"/>
      <c r="X8" s="14"/>
      <c r="Y8" s="154"/>
      <c r="Z8" s="38"/>
      <c r="AA8" s="38"/>
      <c r="AB8" s="38"/>
      <c r="AC8" s="38"/>
      <c r="AE8" s="154"/>
      <c r="AF8" s="38"/>
      <c r="AG8" s="38"/>
      <c r="AH8" s="358"/>
      <c r="AI8" s="42"/>
      <c r="AK8" s="154"/>
      <c r="AL8" s="38"/>
      <c r="AM8" s="38"/>
      <c r="AN8" s="38"/>
      <c r="AO8" s="38"/>
      <c r="AP8" s="15"/>
      <c r="AQ8" s="154"/>
      <c r="AR8" s="38"/>
      <c r="AS8" s="38"/>
      <c r="AT8" s="358"/>
      <c r="AU8" s="42"/>
      <c r="AW8" s="154"/>
      <c r="AX8" s="38"/>
      <c r="AY8" s="38"/>
      <c r="AZ8" s="17"/>
      <c r="BA8" s="17"/>
    </row>
    <row r="9" spans="1:54" s="13" customFormat="1" ht="21" customHeight="1" x14ac:dyDescent="0.2">
      <c r="A9" s="325">
        <v>1000</v>
      </c>
      <c r="B9" s="325" t="s">
        <v>11</v>
      </c>
      <c r="C9" s="326">
        <v>50482756.003333338</v>
      </c>
      <c r="D9" s="326">
        <v>26331131.189999998</v>
      </c>
      <c r="E9" s="326">
        <f>SUM(E10:E54)</f>
        <v>51618402.728586659</v>
      </c>
      <c r="F9" s="206"/>
      <c r="G9" s="325">
        <v>1000</v>
      </c>
      <c r="H9" s="325" t="s">
        <v>11</v>
      </c>
      <c r="I9" s="326">
        <v>3191202.2033333331</v>
      </c>
      <c r="J9" s="326">
        <v>1194027.8600000001</v>
      </c>
      <c r="K9" s="326">
        <f>SUM(K10:K54)</f>
        <v>2911833.2026308337</v>
      </c>
      <c r="L9" s="206"/>
      <c r="M9" s="325">
        <v>1000</v>
      </c>
      <c r="N9" s="325" t="s">
        <v>11</v>
      </c>
      <c r="O9" s="326">
        <v>2770951.2099999995</v>
      </c>
      <c r="P9" s="326">
        <v>1695502.7100000002</v>
      </c>
      <c r="Q9" s="326">
        <f>SUM(Q10:Q54)</f>
        <v>2339213.9890000005</v>
      </c>
      <c r="R9" s="206"/>
      <c r="S9" s="325">
        <v>1000</v>
      </c>
      <c r="T9" s="325" t="s">
        <v>11</v>
      </c>
      <c r="U9" s="326">
        <v>17533356.22666667</v>
      </c>
      <c r="V9" s="326">
        <v>10417426.749999996</v>
      </c>
      <c r="W9" s="326">
        <f>SUM(W10:W54)</f>
        <v>21266501.550300006</v>
      </c>
      <c r="X9" s="356"/>
      <c r="Y9" s="325">
        <v>1000</v>
      </c>
      <c r="Z9" s="325" t="s">
        <v>11</v>
      </c>
      <c r="AA9" s="326"/>
      <c r="AB9" s="326">
        <v>0</v>
      </c>
      <c r="AC9" s="326">
        <f>SUM(AC10:AC54)</f>
        <v>0</v>
      </c>
      <c r="AD9" s="207"/>
      <c r="AE9" s="325">
        <v>1000</v>
      </c>
      <c r="AF9" s="325" t="s">
        <v>11</v>
      </c>
      <c r="AG9" s="326">
        <v>8587247.0333333313</v>
      </c>
      <c r="AH9" s="326">
        <v>4521991.91</v>
      </c>
      <c r="AI9" s="326">
        <f>SUM(AI10:AI54)</f>
        <v>7881488.6463333303</v>
      </c>
      <c r="AJ9" s="206"/>
      <c r="AK9" s="325">
        <v>1000</v>
      </c>
      <c r="AL9" s="325" t="s">
        <v>11</v>
      </c>
      <c r="AM9" s="326">
        <v>8302513.9633333329</v>
      </c>
      <c r="AN9" s="326">
        <v>3743418.91</v>
      </c>
      <c r="AO9" s="326">
        <f>SUM(AO10:AO54)</f>
        <v>6978081.4739383329</v>
      </c>
      <c r="AP9" s="206"/>
      <c r="AQ9" s="325">
        <v>1000</v>
      </c>
      <c r="AR9" s="325" t="s">
        <v>11</v>
      </c>
      <c r="AS9" s="326">
        <v>6522870.7666666675</v>
      </c>
      <c r="AT9" s="326">
        <v>2839147.63</v>
      </c>
      <c r="AU9" s="326">
        <f>SUM(AU10:AU54)</f>
        <v>5716870.7638841681</v>
      </c>
      <c r="AV9" s="206"/>
      <c r="AW9" s="325">
        <v>1000</v>
      </c>
      <c r="AX9" s="325" t="s">
        <v>11</v>
      </c>
      <c r="AY9" s="326">
        <v>3574614.6000000006</v>
      </c>
      <c r="AZ9" s="326">
        <v>1919615.4200000002</v>
      </c>
      <c r="BA9" s="326">
        <f>SUM(BA10:BA54)</f>
        <v>4524413.1025</v>
      </c>
      <c r="BB9" s="15"/>
    </row>
    <row r="10" spans="1:54" s="13" customFormat="1" ht="21" customHeight="1" x14ac:dyDescent="0.2">
      <c r="A10" s="208" t="s">
        <v>12</v>
      </c>
      <c r="B10" s="209" t="s">
        <v>13</v>
      </c>
      <c r="C10" s="210">
        <v>17154397.68</v>
      </c>
      <c r="D10" s="210">
        <v>9268390.7400000002</v>
      </c>
      <c r="E10" s="210">
        <f>K10+Q10+W10+AC10+AI10+AO10+AU10+BA10</f>
        <v>17337959.537999999</v>
      </c>
      <c r="F10" s="206"/>
      <c r="G10" s="208" t="s">
        <v>12</v>
      </c>
      <c r="H10" s="209" t="s">
        <v>13</v>
      </c>
      <c r="I10" s="211">
        <v>1036442.88</v>
      </c>
      <c r="J10" s="212">
        <v>380247.39</v>
      </c>
      <c r="K10" s="212">
        <v>934211.37600000005</v>
      </c>
      <c r="L10" s="206"/>
      <c r="M10" s="208" t="s">
        <v>12</v>
      </c>
      <c r="N10" s="209" t="s">
        <v>13</v>
      </c>
      <c r="O10" s="211">
        <v>1033291.68</v>
      </c>
      <c r="P10" s="212">
        <v>641765.18000000005</v>
      </c>
      <c r="Q10" s="212">
        <v>1033291.68</v>
      </c>
      <c r="R10" s="206"/>
      <c r="S10" s="208" t="s">
        <v>12</v>
      </c>
      <c r="T10" s="209" t="s">
        <v>13</v>
      </c>
      <c r="U10" s="211">
        <v>5644941.5999999996</v>
      </c>
      <c r="V10" s="52">
        <v>3461029.91</v>
      </c>
      <c r="W10" s="52">
        <v>6278815.3679999998</v>
      </c>
      <c r="X10" s="357"/>
      <c r="Y10" s="208" t="s">
        <v>12</v>
      </c>
      <c r="Z10" s="209" t="s">
        <v>13</v>
      </c>
      <c r="AA10" s="209"/>
      <c r="AB10" s="214">
        <v>0</v>
      </c>
      <c r="AC10" s="214">
        <v>0</v>
      </c>
      <c r="AD10" s="206"/>
      <c r="AE10" s="208" t="s">
        <v>12</v>
      </c>
      <c r="AF10" s="209" t="s">
        <v>13</v>
      </c>
      <c r="AG10" s="211">
        <v>2963372.4</v>
      </c>
      <c r="AH10" s="212">
        <v>1623152.17</v>
      </c>
      <c r="AI10" s="212">
        <v>2963372.4</v>
      </c>
      <c r="AJ10" s="206"/>
      <c r="AK10" s="208" t="s">
        <v>12</v>
      </c>
      <c r="AL10" s="209" t="s">
        <v>13</v>
      </c>
      <c r="AM10" s="211">
        <v>2966241.36</v>
      </c>
      <c r="AN10" s="212">
        <v>1412231.3</v>
      </c>
      <c r="AO10" s="212">
        <f>2966241.36-190926.91</f>
        <v>2775314.4499999997</v>
      </c>
      <c r="AP10" s="206"/>
      <c r="AQ10" s="208" t="s">
        <v>12</v>
      </c>
      <c r="AR10" s="209" t="s">
        <v>13</v>
      </c>
      <c r="AS10" s="214">
        <v>2204718.48</v>
      </c>
      <c r="AT10" s="210">
        <v>1000944.87</v>
      </c>
      <c r="AU10" s="210">
        <v>2004718.48</v>
      </c>
      <c r="AV10" s="206"/>
      <c r="AW10" s="208" t="s">
        <v>12</v>
      </c>
      <c r="AX10" s="209" t="s">
        <v>13</v>
      </c>
      <c r="AY10" s="215">
        <v>1305389.28</v>
      </c>
      <c r="AZ10" s="216">
        <v>749019.91999999993</v>
      </c>
      <c r="BA10" s="217">
        <v>1348235.784</v>
      </c>
    </row>
    <row r="11" spans="1:54" s="13" customFormat="1" ht="21" customHeight="1" x14ac:dyDescent="0.2">
      <c r="A11" s="208" t="s">
        <v>14</v>
      </c>
      <c r="B11" s="209" t="s">
        <v>15</v>
      </c>
      <c r="C11" s="210">
        <v>0</v>
      </c>
      <c r="D11" s="210">
        <v>0</v>
      </c>
      <c r="E11" s="210">
        <f t="shared" ref="E11:E74" si="0">K11+Q11+W11+AC11+AI11+AO11+AU11+BA11</f>
        <v>0</v>
      </c>
      <c r="F11" s="206"/>
      <c r="G11" s="208" t="s">
        <v>14</v>
      </c>
      <c r="H11" s="209" t="s">
        <v>15</v>
      </c>
      <c r="I11" s="211"/>
      <c r="J11" s="212">
        <v>0</v>
      </c>
      <c r="K11" s="212">
        <v>0</v>
      </c>
      <c r="L11" s="206"/>
      <c r="M11" s="208" t="s">
        <v>14</v>
      </c>
      <c r="N11" s="209" t="s">
        <v>15</v>
      </c>
      <c r="O11" s="211"/>
      <c r="P11" s="212">
        <v>0</v>
      </c>
      <c r="Q11" s="212">
        <v>0</v>
      </c>
      <c r="R11" s="206"/>
      <c r="S11" s="208" t="s">
        <v>14</v>
      </c>
      <c r="T11" s="209" t="s">
        <v>15</v>
      </c>
      <c r="U11" s="211"/>
      <c r="V11" s="52">
        <v>0</v>
      </c>
      <c r="W11" s="52">
        <v>0</v>
      </c>
      <c r="X11" s="357"/>
      <c r="Y11" s="208" t="s">
        <v>14</v>
      </c>
      <c r="Z11" s="209" t="s">
        <v>15</v>
      </c>
      <c r="AA11" s="209"/>
      <c r="AB11" s="214">
        <v>0</v>
      </c>
      <c r="AC11" s="214">
        <v>0</v>
      </c>
      <c r="AD11" s="206"/>
      <c r="AE11" s="208" t="s">
        <v>14</v>
      </c>
      <c r="AF11" s="209" t="s">
        <v>15</v>
      </c>
      <c r="AG11" s="211"/>
      <c r="AH11" s="212">
        <v>0</v>
      </c>
      <c r="AI11" s="212">
        <v>0</v>
      </c>
      <c r="AJ11" s="206"/>
      <c r="AK11" s="208" t="s">
        <v>14</v>
      </c>
      <c r="AL11" s="209" t="s">
        <v>15</v>
      </c>
      <c r="AM11" s="211"/>
      <c r="AN11" s="212">
        <v>0</v>
      </c>
      <c r="AO11" s="212">
        <v>0</v>
      </c>
      <c r="AP11" s="206"/>
      <c r="AQ11" s="208" t="s">
        <v>14</v>
      </c>
      <c r="AR11" s="209" t="s">
        <v>15</v>
      </c>
      <c r="AS11" s="214"/>
      <c r="AT11" s="210">
        <v>0</v>
      </c>
      <c r="AU11" s="210">
        <v>0</v>
      </c>
      <c r="AV11" s="207"/>
      <c r="AW11" s="208" t="s">
        <v>14</v>
      </c>
      <c r="AX11" s="209" t="s">
        <v>15</v>
      </c>
      <c r="AY11" s="215"/>
      <c r="AZ11" s="216">
        <v>0</v>
      </c>
      <c r="BA11" s="217">
        <v>0</v>
      </c>
    </row>
    <row r="12" spans="1:54" s="13" customFormat="1" ht="21" customHeight="1" x14ac:dyDescent="0.2">
      <c r="A12" s="208" t="s">
        <v>16</v>
      </c>
      <c r="B12" s="209" t="s">
        <v>17</v>
      </c>
      <c r="C12" s="210">
        <v>0</v>
      </c>
      <c r="D12" s="210">
        <v>0</v>
      </c>
      <c r="E12" s="210">
        <f t="shared" si="0"/>
        <v>0</v>
      </c>
      <c r="F12" s="206"/>
      <c r="G12" s="208" t="s">
        <v>16</v>
      </c>
      <c r="H12" s="209" t="s">
        <v>17</v>
      </c>
      <c r="I12" s="211"/>
      <c r="J12" s="212">
        <v>0</v>
      </c>
      <c r="K12" s="212">
        <v>0</v>
      </c>
      <c r="L12" s="206"/>
      <c r="M12" s="208" t="s">
        <v>16</v>
      </c>
      <c r="N12" s="209" t="s">
        <v>17</v>
      </c>
      <c r="O12" s="211"/>
      <c r="P12" s="212">
        <v>0</v>
      </c>
      <c r="Q12" s="212">
        <v>0</v>
      </c>
      <c r="R12" s="206"/>
      <c r="S12" s="208" t="s">
        <v>16</v>
      </c>
      <c r="T12" s="209" t="s">
        <v>17</v>
      </c>
      <c r="U12" s="211"/>
      <c r="V12" s="52">
        <v>0</v>
      </c>
      <c r="W12" s="52">
        <v>0</v>
      </c>
      <c r="X12" s="213"/>
      <c r="Y12" s="208" t="s">
        <v>16</v>
      </c>
      <c r="Z12" s="209" t="s">
        <v>17</v>
      </c>
      <c r="AA12" s="209"/>
      <c r="AB12" s="214">
        <v>0</v>
      </c>
      <c r="AC12" s="214">
        <v>0</v>
      </c>
      <c r="AD12" s="206"/>
      <c r="AE12" s="208" t="s">
        <v>16</v>
      </c>
      <c r="AF12" s="209" t="s">
        <v>17</v>
      </c>
      <c r="AG12" s="211"/>
      <c r="AH12" s="212">
        <v>0</v>
      </c>
      <c r="AI12" s="212">
        <v>0</v>
      </c>
      <c r="AJ12" s="206"/>
      <c r="AK12" s="208" t="s">
        <v>16</v>
      </c>
      <c r="AL12" s="209" t="s">
        <v>17</v>
      </c>
      <c r="AM12" s="211"/>
      <c r="AN12" s="212">
        <v>0</v>
      </c>
      <c r="AO12" s="212">
        <v>0</v>
      </c>
      <c r="AP12" s="206"/>
      <c r="AQ12" s="208" t="s">
        <v>16</v>
      </c>
      <c r="AR12" s="209" t="s">
        <v>17</v>
      </c>
      <c r="AS12" s="214"/>
      <c r="AT12" s="210">
        <v>0</v>
      </c>
      <c r="AU12" s="210">
        <v>0</v>
      </c>
      <c r="AV12" s="207"/>
      <c r="AW12" s="208" t="s">
        <v>16</v>
      </c>
      <c r="AX12" s="209" t="s">
        <v>17</v>
      </c>
      <c r="AY12" s="215"/>
      <c r="AZ12" s="216">
        <v>0</v>
      </c>
      <c r="BA12" s="217">
        <v>0</v>
      </c>
    </row>
    <row r="13" spans="1:54" s="13" customFormat="1" ht="21" customHeight="1" x14ac:dyDescent="0.2">
      <c r="A13" s="208" t="s">
        <v>18</v>
      </c>
      <c r="B13" s="209" t="s">
        <v>19</v>
      </c>
      <c r="C13" s="210">
        <v>2149831.4500000002</v>
      </c>
      <c r="D13" s="210">
        <v>439363.08999999997</v>
      </c>
      <c r="E13" s="210">
        <f t="shared" si="0"/>
        <v>1515573.28752</v>
      </c>
      <c r="F13" s="206"/>
      <c r="G13" s="208" t="s">
        <v>18</v>
      </c>
      <c r="H13" s="209" t="s">
        <v>19</v>
      </c>
      <c r="I13" s="211">
        <v>120101.14</v>
      </c>
      <c r="J13" s="212">
        <v>42050.11</v>
      </c>
      <c r="K13" s="212">
        <v>112315.59669749998</v>
      </c>
      <c r="L13" s="206"/>
      <c r="M13" s="208" t="s">
        <v>18</v>
      </c>
      <c r="N13" s="209" t="s">
        <v>19</v>
      </c>
      <c r="O13" s="211">
        <v>104335.87</v>
      </c>
      <c r="P13" s="212">
        <v>19016.41</v>
      </c>
      <c r="Q13" s="212">
        <v>104335.87</v>
      </c>
      <c r="R13" s="206"/>
      <c r="S13" s="208" t="s">
        <v>18</v>
      </c>
      <c r="T13" s="209" t="s">
        <v>19</v>
      </c>
      <c r="U13" s="211">
        <v>747456.99</v>
      </c>
      <c r="V13" s="52">
        <v>173014.12</v>
      </c>
      <c r="W13" s="52">
        <v>747456.98</v>
      </c>
      <c r="X13" s="213"/>
      <c r="Y13" s="208" t="s">
        <v>18</v>
      </c>
      <c r="Z13" s="209" t="s">
        <v>19</v>
      </c>
      <c r="AA13" s="209"/>
      <c r="AB13" s="214">
        <v>0</v>
      </c>
      <c r="AC13" s="214">
        <v>0</v>
      </c>
      <c r="AD13" s="206"/>
      <c r="AE13" s="208" t="s">
        <v>18</v>
      </c>
      <c r="AF13" s="209" t="s">
        <v>19</v>
      </c>
      <c r="AG13" s="211">
        <v>350343.87</v>
      </c>
      <c r="AH13" s="212">
        <v>75447.37</v>
      </c>
      <c r="AI13" s="212">
        <v>150343.87</v>
      </c>
      <c r="AJ13" s="221"/>
      <c r="AK13" s="208" t="s">
        <v>18</v>
      </c>
      <c r="AL13" s="209" t="s">
        <v>19</v>
      </c>
      <c r="AM13" s="211">
        <v>344263.17</v>
      </c>
      <c r="AN13" s="212">
        <v>58593.67</v>
      </c>
      <c r="AO13" s="212">
        <v>136980.73160500001</v>
      </c>
      <c r="AP13" s="206"/>
      <c r="AQ13" s="208" t="s">
        <v>18</v>
      </c>
      <c r="AR13" s="209" t="s">
        <v>19</v>
      </c>
      <c r="AS13" s="214">
        <v>324041.15999999997</v>
      </c>
      <c r="AT13" s="210">
        <v>47869.279999999999</v>
      </c>
      <c r="AU13" s="210">
        <v>104850.9892175</v>
      </c>
      <c r="AV13" s="207"/>
      <c r="AW13" s="208" t="s">
        <v>18</v>
      </c>
      <c r="AX13" s="209" t="s">
        <v>19</v>
      </c>
      <c r="AY13" s="215">
        <v>159289.25</v>
      </c>
      <c r="AZ13" s="216">
        <v>23372.13</v>
      </c>
      <c r="BA13" s="217">
        <v>159289.25</v>
      </c>
    </row>
    <row r="14" spans="1:54" s="13" customFormat="1" ht="21" customHeight="1" x14ac:dyDescent="0.2">
      <c r="A14" s="208" t="s">
        <v>20</v>
      </c>
      <c r="B14" s="209" t="s">
        <v>21</v>
      </c>
      <c r="C14" s="210">
        <v>0</v>
      </c>
      <c r="D14" s="210">
        <v>0</v>
      </c>
      <c r="E14" s="210">
        <f t="shared" si="0"/>
        <v>0</v>
      </c>
      <c r="F14" s="206"/>
      <c r="G14" s="208" t="s">
        <v>20</v>
      </c>
      <c r="H14" s="209" t="s">
        <v>21</v>
      </c>
      <c r="I14" s="211"/>
      <c r="J14" s="212">
        <v>0</v>
      </c>
      <c r="K14" s="212">
        <v>0</v>
      </c>
      <c r="L14" s="206"/>
      <c r="M14" s="208" t="s">
        <v>20</v>
      </c>
      <c r="N14" s="209" t="s">
        <v>21</v>
      </c>
      <c r="O14" s="211"/>
      <c r="P14" s="212">
        <v>0</v>
      </c>
      <c r="Q14" s="212">
        <v>0</v>
      </c>
      <c r="R14" s="206"/>
      <c r="S14" s="208" t="s">
        <v>20</v>
      </c>
      <c r="T14" s="209" t="s">
        <v>21</v>
      </c>
      <c r="U14" s="211"/>
      <c r="V14" s="52">
        <v>0</v>
      </c>
      <c r="W14" s="52">
        <v>0</v>
      </c>
      <c r="X14" s="213"/>
      <c r="Y14" s="208" t="s">
        <v>20</v>
      </c>
      <c r="Z14" s="209" t="s">
        <v>21</v>
      </c>
      <c r="AA14" s="209"/>
      <c r="AB14" s="214">
        <v>0</v>
      </c>
      <c r="AC14" s="214">
        <v>0</v>
      </c>
      <c r="AD14" s="207"/>
      <c r="AE14" s="208" t="s">
        <v>20</v>
      </c>
      <c r="AF14" s="209" t="s">
        <v>21</v>
      </c>
      <c r="AG14" s="211"/>
      <c r="AH14" s="212">
        <v>0</v>
      </c>
      <c r="AI14" s="212">
        <v>0</v>
      </c>
      <c r="AJ14" s="207"/>
      <c r="AK14" s="208" t="s">
        <v>20</v>
      </c>
      <c r="AL14" s="209" t="s">
        <v>21</v>
      </c>
      <c r="AM14" s="211"/>
      <c r="AN14" s="212">
        <v>0</v>
      </c>
      <c r="AO14" s="212">
        <v>0</v>
      </c>
      <c r="AP14" s="206"/>
      <c r="AQ14" s="208" t="s">
        <v>20</v>
      </c>
      <c r="AR14" s="209" t="s">
        <v>21</v>
      </c>
      <c r="AS14" s="214"/>
      <c r="AT14" s="210">
        <v>0</v>
      </c>
      <c r="AU14" s="210">
        <v>0</v>
      </c>
      <c r="AV14" s="207"/>
      <c r="AW14" s="208" t="s">
        <v>20</v>
      </c>
      <c r="AX14" s="209" t="s">
        <v>21</v>
      </c>
      <c r="AY14" s="215"/>
      <c r="AZ14" s="216">
        <v>0</v>
      </c>
      <c r="BA14" s="217">
        <v>0</v>
      </c>
    </row>
    <row r="15" spans="1:54" s="13" customFormat="1" ht="21" customHeight="1" x14ac:dyDescent="0.2">
      <c r="A15" s="208" t="s">
        <v>22</v>
      </c>
      <c r="B15" s="209" t="s">
        <v>23</v>
      </c>
      <c r="C15" s="210">
        <v>0</v>
      </c>
      <c r="D15" s="210">
        <v>0</v>
      </c>
      <c r="E15" s="210">
        <f t="shared" si="0"/>
        <v>0</v>
      </c>
      <c r="F15" s="206"/>
      <c r="G15" s="208" t="s">
        <v>22</v>
      </c>
      <c r="H15" s="209" t="s">
        <v>23</v>
      </c>
      <c r="I15" s="211"/>
      <c r="J15" s="212">
        <v>0</v>
      </c>
      <c r="K15" s="212">
        <v>0</v>
      </c>
      <c r="L15" s="206"/>
      <c r="M15" s="208" t="s">
        <v>22</v>
      </c>
      <c r="N15" s="209" t="s">
        <v>23</v>
      </c>
      <c r="O15" s="211"/>
      <c r="P15" s="212">
        <v>0</v>
      </c>
      <c r="Q15" s="212">
        <v>0</v>
      </c>
      <c r="R15" s="207"/>
      <c r="S15" s="208" t="s">
        <v>22</v>
      </c>
      <c r="T15" s="209" t="s">
        <v>23</v>
      </c>
      <c r="U15" s="211"/>
      <c r="V15" s="52">
        <v>0</v>
      </c>
      <c r="W15" s="52">
        <v>0</v>
      </c>
      <c r="X15" s="213"/>
      <c r="Y15" s="208" t="s">
        <v>22</v>
      </c>
      <c r="Z15" s="209" t="s">
        <v>23</v>
      </c>
      <c r="AA15" s="209"/>
      <c r="AB15" s="214">
        <v>0</v>
      </c>
      <c r="AC15" s="214">
        <v>0</v>
      </c>
      <c r="AD15" s="207"/>
      <c r="AE15" s="208" t="s">
        <v>22</v>
      </c>
      <c r="AF15" s="209" t="s">
        <v>23</v>
      </c>
      <c r="AG15" s="211"/>
      <c r="AH15" s="212">
        <v>0</v>
      </c>
      <c r="AI15" s="212">
        <v>0</v>
      </c>
      <c r="AJ15" s="207"/>
      <c r="AK15" s="208" t="s">
        <v>22</v>
      </c>
      <c r="AL15" s="209" t="s">
        <v>23</v>
      </c>
      <c r="AM15" s="211"/>
      <c r="AN15" s="212">
        <v>0</v>
      </c>
      <c r="AO15" s="212">
        <v>0</v>
      </c>
      <c r="AP15" s="206"/>
      <c r="AQ15" s="208" t="s">
        <v>22</v>
      </c>
      <c r="AR15" s="209" t="s">
        <v>23</v>
      </c>
      <c r="AS15" s="214"/>
      <c r="AT15" s="210">
        <v>0</v>
      </c>
      <c r="AU15" s="210">
        <v>0</v>
      </c>
      <c r="AV15" s="207"/>
      <c r="AW15" s="208" t="s">
        <v>22</v>
      </c>
      <c r="AX15" s="209" t="s">
        <v>23</v>
      </c>
      <c r="AY15" s="215"/>
      <c r="AZ15" s="216">
        <v>0</v>
      </c>
      <c r="BA15" s="217">
        <v>0</v>
      </c>
    </row>
    <row r="16" spans="1:54" s="13" customFormat="1" ht="21" customHeight="1" x14ac:dyDescent="0.2">
      <c r="A16" s="208" t="s">
        <v>24</v>
      </c>
      <c r="B16" s="209" t="s">
        <v>25</v>
      </c>
      <c r="C16" s="210">
        <v>0</v>
      </c>
      <c r="D16" s="210">
        <v>0</v>
      </c>
      <c r="E16" s="210">
        <f t="shared" si="0"/>
        <v>0</v>
      </c>
      <c r="F16" s="206"/>
      <c r="G16" s="208" t="s">
        <v>24</v>
      </c>
      <c r="H16" s="209" t="s">
        <v>25</v>
      </c>
      <c r="I16" s="211"/>
      <c r="J16" s="212">
        <v>0</v>
      </c>
      <c r="K16" s="212">
        <v>0</v>
      </c>
      <c r="L16" s="206"/>
      <c r="M16" s="208" t="s">
        <v>24</v>
      </c>
      <c r="N16" s="209" t="s">
        <v>25</v>
      </c>
      <c r="O16" s="211"/>
      <c r="P16" s="212">
        <v>0</v>
      </c>
      <c r="Q16" s="212">
        <v>0</v>
      </c>
      <c r="R16" s="207"/>
      <c r="S16" s="208" t="s">
        <v>24</v>
      </c>
      <c r="T16" s="209" t="s">
        <v>25</v>
      </c>
      <c r="U16" s="211"/>
      <c r="V16" s="52">
        <v>0</v>
      </c>
      <c r="W16" s="52">
        <v>0</v>
      </c>
      <c r="X16" s="213"/>
      <c r="Y16" s="208" t="s">
        <v>24</v>
      </c>
      <c r="Z16" s="209" t="s">
        <v>25</v>
      </c>
      <c r="AA16" s="209"/>
      <c r="AB16" s="214">
        <v>0</v>
      </c>
      <c r="AC16" s="214">
        <v>0</v>
      </c>
      <c r="AD16" s="206"/>
      <c r="AE16" s="208" t="s">
        <v>24</v>
      </c>
      <c r="AF16" s="209" t="s">
        <v>25</v>
      </c>
      <c r="AG16" s="211"/>
      <c r="AH16" s="212">
        <v>0</v>
      </c>
      <c r="AI16" s="212">
        <v>0</v>
      </c>
      <c r="AJ16" s="206"/>
      <c r="AK16" s="208" t="s">
        <v>24</v>
      </c>
      <c r="AL16" s="209" t="s">
        <v>25</v>
      </c>
      <c r="AM16" s="211"/>
      <c r="AN16" s="212">
        <v>0</v>
      </c>
      <c r="AO16" s="212">
        <v>0</v>
      </c>
      <c r="AP16" s="206"/>
      <c r="AQ16" s="208" t="s">
        <v>24</v>
      </c>
      <c r="AR16" s="209" t="s">
        <v>25</v>
      </c>
      <c r="AS16" s="214"/>
      <c r="AT16" s="210">
        <v>0</v>
      </c>
      <c r="AU16" s="210">
        <v>0</v>
      </c>
      <c r="AV16" s="207"/>
      <c r="AW16" s="208" t="s">
        <v>24</v>
      </c>
      <c r="AX16" s="209" t="s">
        <v>25</v>
      </c>
      <c r="AY16" s="215"/>
      <c r="AZ16" s="216">
        <v>0</v>
      </c>
      <c r="BA16" s="217">
        <v>0</v>
      </c>
    </row>
    <row r="17" spans="1:53" s="13" customFormat="1" ht="21" customHeight="1" x14ac:dyDescent="0.2">
      <c r="A17" s="208" t="s">
        <v>26</v>
      </c>
      <c r="B17" s="209" t="s">
        <v>27</v>
      </c>
      <c r="C17" s="210">
        <v>1889806.32</v>
      </c>
      <c r="D17" s="210">
        <v>1057196.9099999999</v>
      </c>
      <c r="E17" s="210">
        <f t="shared" si="0"/>
        <v>1872789.588</v>
      </c>
      <c r="F17" s="206"/>
      <c r="G17" s="208" t="s">
        <v>26</v>
      </c>
      <c r="H17" s="209" t="s">
        <v>27</v>
      </c>
      <c r="I17" s="211">
        <v>24584.16</v>
      </c>
      <c r="J17" s="212">
        <v>14147.14</v>
      </c>
      <c r="K17" s="212">
        <v>24584.16</v>
      </c>
      <c r="L17" s="206"/>
      <c r="M17" s="208" t="s">
        <v>26</v>
      </c>
      <c r="N17" s="209" t="s">
        <v>27</v>
      </c>
      <c r="O17" s="211">
        <v>47881.2</v>
      </c>
      <c r="P17" s="212">
        <v>40619.75</v>
      </c>
      <c r="Q17" s="212">
        <v>47881.2</v>
      </c>
      <c r="R17" s="206"/>
      <c r="S17" s="208" t="s">
        <v>26</v>
      </c>
      <c r="T17" s="209" t="s">
        <v>27</v>
      </c>
      <c r="U17" s="211">
        <v>598068.96</v>
      </c>
      <c r="V17" s="52">
        <v>364300.5</v>
      </c>
      <c r="W17" s="52">
        <v>636425.24399999995</v>
      </c>
      <c r="X17" s="213"/>
      <c r="Y17" s="208" t="s">
        <v>26</v>
      </c>
      <c r="Z17" s="209" t="s">
        <v>27</v>
      </c>
      <c r="AA17" s="209"/>
      <c r="AB17" s="214">
        <v>0</v>
      </c>
      <c r="AC17" s="214">
        <v>0</v>
      </c>
      <c r="AD17" s="206"/>
      <c r="AE17" s="208" t="s">
        <v>26</v>
      </c>
      <c r="AF17" s="209" t="s">
        <v>27</v>
      </c>
      <c r="AG17" s="211">
        <v>503745.36</v>
      </c>
      <c r="AH17" s="212">
        <v>252128.08999999997</v>
      </c>
      <c r="AI17" s="212">
        <v>435211.05599999998</v>
      </c>
      <c r="AJ17" s="206"/>
      <c r="AK17" s="208" t="s">
        <v>26</v>
      </c>
      <c r="AL17" s="209" t="s">
        <v>27</v>
      </c>
      <c r="AM17" s="211">
        <v>288678.48</v>
      </c>
      <c r="AN17" s="212">
        <v>159030.80000000002</v>
      </c>
      <c r="AO17" s="212">
        <v>288678.48</v>
      </c>
      <c r="AP17" s="206"/>
      <c r="AQ17" s="208" t="s">
        <v>26</v>
      </c>
      <c r="AR17" s="209" t="s">
        <v>27</v>
      </c>
      <c r="AS17" s="214">
        <v>283786.08</v>
      </c>
      <c r="AT17" s="210">
        <v>140571.89999999997</v>
      </c>
      <c r="AU17" s="210">
        <v>283786.08</v>
      </c>
      <c r="AV17" s="207"/>
      <c r="AW17" s="208" t="s">
        <v>26</v>
      </c>
      <c r="AX17" s="209" t="s">
        <v>27</v>
      </c>
      <c r="AY17" s="215">
        <v>143062.07999999999</v>
      </c>
      <c r="AZ17" s="216">
        <v>86398.73000000001</v>
      </c>
      <c r="BA17" s="217">
        <v>156223.36799999999</v>
      </c>
    </row>
    <row r="18" spans="1:53" s="13" customFormat="1" ht="21" customHeight="1" x14ac:dyDescent="0.2">
      <c r="A18" s="208" t="s">
        <v>28</v>
      </c>
      <c r="B18" s="209" t="s">
        <v>29</v>
      </c>
      <c r="C18" s="210">
        <v>212630.09999999998</v>
      </c>
      <c r="D18" s="210">
        <v>53685.450000000004</v>
      </c>
      <c r="E18" s="210">
        <f t="shared" si="0"/>
        <v>130614.11499999996</v>
      </c>
      <c r="F18" s="206"/>
      <c r="G18" s="208" t="s">
        <v>28</v>
      </c>
      <c r="H18" s="209" t="s">
        <v>29</v>
      </c>
      <c r="I18" s="211">
        <v>10372.200000000001</v>
      </c>
      <c r="J18" s="212">
        <v>2334.15</v>
      </c>
      <c r="K18" s="212">
        <v>4901.7150000000001</v>
      </c>
      <c r="L18" s="206"/>
      <c r="M18" s="208" t="s">
        <v>28</v>
      </c>
      <c r="N18" s="209" t="s">
        <v>29</v>
      </c>
      <c r="O18" s="211">
        <v>10372.200000000001</v>
      </c>
      <c r="P18" s="212">
        <v>2334.15</v>
      </c>
      <c r="Q18" s="212">
        <v>8169.5249999999996</v>
      </c>
      <c r="R18" s="206"/>
      <c r="S18" s="208" t="s">
        <v>28</v>
      </c>
      <c r="T18" s="209" t="s">
        <v>29</v>
      </c>
      <c r="U18" s="211">
        <v>75198.45</v>
      </c>
      <c r="V18" s="52">
        <v>20229.3</v>
      </c>
      <c r="W18" s="52">
        <v>49017.14999999998</v>
      </c>
      <c r="X18" s="213"/>
      <c r="Y18" s="208" t="s">
        <v>28</v>
      </c>
      <c r="Z18" s="209" t="s">
        <v>29</v>
      </c>
      <c r="AA18" s="209"/>
      <c r="AB18" s="214">
        <v>0</v>
      </c>
      <c r="AC18" s="214">
        <v>0</v>
      </c>
      <c r="AD18" s="206"/>
      <c r="AE18" s="208" t="s">
        <v>28</v>
      </c>
      <c r="AF18" s="209" t="s">
        <v>29</v>
      </c>
      <c r="AG18" s="211">
        <v>38895.75</v>
      </c>
      <c r="AH18" s="212">
        <v>10892.7</v>
      </c>
      <c r="AI18" s="212">
        <v>26142.479999999996</v>
      </c>
      <c r="AJ18" s="206"/>
      <c r="AK18" s="208" t="s">
        <v>28</v>
      </c>
      <c r="AL18" s="209" t="s">
        <v>29</v>
      </c>
      <c r="AM18" s="211">
        <v>33709.65</v>
      </c>
      <c r="AN18" s="212">
        <v>7780.5</v>
      </c>
      <c r="AO18" s="212">
        <v>21240.764999999999</v>
      </c>
      <c r="AP18" s="206"/>
      <c r="AQ18" s="208" t="s">
        <v>28</v>
      </c>
      <c r="AR18" s="209" t="s">
        <v>29</v>
      </c>
      <c r="AS18" s="214">
        <v>28523.55</v>
      </c>
      <c r="AT18" s="210">
        <v>6224.4</v>
      </c>
      <c r="AU18" s="210">
        <v>12972.955</v>
      </c>
      <c r="AV18" s="207"/>
      <c r="AW18" s="208" t="s">
        <v>28</v>
      </c>
      <c r="AX18" s="209" t="s">
        <v>29</v>
      </c>
      <c r="AY18" s="215">
        <v>15558.3</v>
      </c>
      <c r="AZ18" s="216">
        <v>3890.25</v>
      </c>
      <c r="BA18" s="217">
        <v>8169.5249999999996</v>
      </c>
    </row>
    <row r="19" spans="1:53" s="13" customFormat="1" ht="21" customHeight="1" x14ac:dyDescent="0.2">
      <c r="A19" s="208" t="s">
        <v>30</v>
      </c>
      <c r="B19" s="209" t="s">
        <v>31</v>
      </c>
      <c r="C19" s="210">
        <v>425260.19999999995</v>
      </c>
      <c r="D19" s="210">
        <v>1556.1</v>
      </c>
      <c r="E19" s="210">
        <f t="shared" si="0"/>
        <v>271228.22999999992</v>
      </c>
      <c r="F19" s="206"/>
      <c r="G19" s="208" t="s">
        <v>30</v>
      </c>
      <c r="H19" s="209" t="s">
        <v>31</v>
      </c>
      <c r="I19" s="211">
        <v>20744.400000000001</v>
      </c>
      <c r="J19" s="212">
        <v>0</v>
      </c>
      <c r="K19" s="212">
        <v>9803.43</v>
      </c>
      <c r="L19" s="206"/>
      <c r="M19" s="208" t="s">
        <v>30</v>
      </c>
      <c r="N19" s="209" t="s">
        <v>31</v>
      </c>
      <c r="O19" s="211">
        <v>20744.400000000001</v>
      </c>
      <c r="P19" s="212">
        <v>0</v>
      </c>
      <c r="Q19" s="212">
        <v>16339.05</v>
      </c>
      <c r="R19" s="206"/>
      <c r="S19" s="208" t="s">
        <v>30</v>
      </c>
      <c r="T19" s="209" t="s">
        <v>31</v>
      </c>
      <c r="U19" s="211">
        <v>150396.9</v>
      </c>
      <c r="V19" s="52">
        <v>1556.1</v>
      </c>
      <c r="W19" s="52">
        <v>98034.299999999959</v>
      </c>
      <c r="X19" s="213"/>
      <c r="Y19" s="208" t="s">
        <v>30</v>
      </c>
      <c r="Z19" s="209" t="s">
        <v>31</v>
      </c>
      <c r="AA19" s="209"/>
      <c r="AB19" s="214">
        <v>0</v>
      </c>
      <c r="AC19" s="214">
        <v>0</v>
      </c>
      <c r="AD19" s="206"/>
      <c r="AE19" s="208" t="s">
        <v>30</v>
      </c>
      <c r="AF19" s="209" t="s">
        <v>31</v>
      </c>
      <c r="AG19" s="211">
        <v>77791.5</v>
      </c>
      <c r="AH19" s="212">
        <v>0</v>
      </c>
      <c r="AI19" s="212">
        <v>52284.959999999992</v>
      </c>
      <c r="AJ19" s="206"/>
      <c r="AK19" s="208" t="s">
        <v>30</v>
      </c>
      <c r="AL19" s="209" t="s">
        <v>31</v>
      </c>
      <c r="AM19" s="211">
        <v>67419.3</v>
      </c>
      <c r="AN19" s="212">
        <v>0</v>
      </c>
      <c r="AO19" s="212">
        <v>42481.53</v>
      </c>
      <c r="AP19" s="206"/>
      <c r="AQ19" s="208" t="s">
        <v>30</v>
      </c>
      <c r="AR19" s="209" t="s">
        <v>31</v>
      </c>
      <c r="AS19" s="214">
        <v>57047.1</v>
      </c>
      <c r="AT19" s="210">
        <v>0</v>
      </c>
      <c r="AU19" s="210">
        <v>35945.910000000003</v>
      </c>
      <c r="AV19" s="207"/>
      <c r="AW19" s="208" t="s">
        <v>30</v>
      </c>
      <c r="AX19" s="209" t="s">
        <v>31</v>
      </c>
      <c r="AY19" s="215">
        <v>31116.6</v>
      </c>
      <c r="AZ19" s="216">
        <v>0</v>
      </c>
      <c r="BA19" s="217">
        <v>16339.05</v>
      </c>
    </row>
    <row r="20" spans="1:53" s="13" customFormat="1" ht="21" customHeight="1" x14ac:dyDescent="0.2">
      <c r="A20" s="208" t="s">
        <v>32</v>
      </c>
      <c r="B20" s="209" t="s">
        <v>33</v>
      </c>
      <c r="C20" s="210">
        <v>0</v>
      </c>
      <c r="D20" s="210">
        <v>0</v>
      </c>
      <c r="E20" s="210">
        <f t="shared" si="0"/>
        <v>0</v>
      </c>
      <c r="F20" s="206"/>
      <c r="G20" s="208" t="s">
        <v>32</v>
      </c>
      <c r="H20" s="209" t="s">
        <v>33</v>
      </c>
      <c r="I20" s="211"/>
      <c r="J20" s="212">
        <v>0</v>
      </c>
      <c r="K20" s="212">
        <v>0</v>
      </c>
      <c r="L20" s="206"/>
      <c r="M20" s="208" t="s">
        <v>32</v>
      </c>
      <c r="N20" s="209" t="s">
        <v>33</v>
      </c>
      <c r="O20" s="211"/>
      <c r="P20" s="212">
        <v>0</v>
      </c>
      <c r="Q20" s="212">
        <v>0</v>
      </c>
      <c r="R20" s="206"/>
      <c r="S20" s="208" t="s">
        <v>32</v>
      </c>
      <c r="T20" s="209" t="s">
        <v>33</v>
      </c>
      <c r="U20" s="211"/>
      <c r="V20" s="52">
        <v>0</v>
      </c>
      <c r="W20" s="52">
        <v>0</v>
      </c>
      <c r="X20" s="213"/>
      <c r="Y20" s="208" t="s">
        <v>32</v>
      </c>
      <c r="Z20" s="209" t="s">
        <v>33</v>
      </c>
      <c r="AA20" s="209"/>
      <c r="AB20" s="214">
        <v>0</v>
      </c>
      <c r="AC20" s="214">
        <v>0</v>
      </c>
      <c r="AD20" s="206"/>
      <c r="AE20" s="208" t="s">
        <v>32</v>
      </c>
      <c r="AF20" s="209" t="s">
        <v>33</v>
      </c>
      <c r="AG20" s="211"/>
      <c r="AH20" s="212">
        <v>0</v>
      </c>
      <c r="AI20" s="212">
        <v>0</v>
      </c>
      <c r="AJ20" s="206"/>
      <c r="AK20" s="208" t="s">
        <v>32</v>
      </c>
      <c r="AL20" s="209" t="s">
        <v>33</v>
      </c>
      <c r="AM20" s="211"/>
      <c r="AN20" s="212">
        <v>0</v>
      </c>
      <c r="AO20" s="212">
        <v>0</v>
      </c>
      <c r="AP20" s="206"/>
      <c r="AQ20" s="208" t="s">
        <v>32</v>
      </c>
      <c r="AR20" s="209" t="s">
        <v>33</v>
      </c>
      <c r="AS20" s="214"/>
      <c r="AT20" s="210">
        <v>0</v>
      </c>
      <c r="AU20" s="210">
        <v>0</v>
      </c>
      <c r="AV20" s="207"/>
      <c r="AW20" s="208" t="s">
        <v>32</v>
      </c>
      <c r="AX20" s="209" t="s">
        <v>33</v>
      </c>
      <c r="AY20" s="215"/>
      <c r="AZ20" s="216">
        <v>0</v>
      </c>
      <c r="BA20" s="217">
        <v>0</v>
      </c>
    </row>
    <row r="21" spans="1:53" s="13" customFormat="1" ht="21" customHeight="1" x14ac:dyDescent="0.2">
      <c r="A21" s="208" t="s">
        <v>34</v>
      </c>
      <c r="B21" s="209" t="s">
        <v>35</v>
      </c>
      <c r="C21" s="210">
        <v>0</v>
      </c>
      <c r="D21" s="210">
        <v>0</v>
      </c>
      <c r="E21" s="210">
        <f t="shared" si="0"/>
        <v>0</v>
      </c>
      <c r="F21" s="206"/>
      <c r="G21" s="208" t="s">
        <v>34</v>
      </c>
      <c r="H21" s="209" t="s">
        <v>35</v>
      </c>
      <c r="I21" s="211"/>
      <c r="J21" s="212">
        <v>0</v>
      </c>
      <c r="K21" s="212">
        <v>0</v>
      </c>
      <c r="L21" s="206"/>
      <c r="M21" s="208" t="s">
        <v>34</v>
      </c>
      <c r="N21" s="209" t="s">
        <v>35</v>
      </c>
      <c r="O21" s="211"/>
      <c r="P21" s="212">
        <v>0</v>
      </c>
      <c r="Q21" s="212">
        <v>0</v>
      </c>
      <c r="R21" s="207"/>
      <c r="S21" s="208" t="s">
        <v>34</v>
      </c>
      <c r="T21" s="209" t="s">
        <v>35</v>
      </c>
      <c r="U21" s="211"/>
      <c r="V21" s="52">
        <v>0</v>
      </c>
      <c r="W21" s="52">
        <v>0</v>
      </c>
      <c r="X21" s="213"/>
      <c r="Y21" s="208" t="s">
        <v>34</v>
      </c>
      <c r="Z21" s="209" t="s">
        <v>35</v>
      </c>
      <c r="AA21" s="209"/>
      <c r="AB21" s="214">
        <v>0</v>
      </c>
      <c r="AC21" s="214">
        <v>0</v>
      </c>
      <c r="AD21" s="207"/>
      <c r="AE21" s="208" t="s">
        <v>34</v>
      </c>
      <c r="AF21" s="209" t="s">
        <v>35</v>
      </c>
      <c r="AG21" s="211"/>
      <c r="AH21" s="212">
        <v>0</v>
      </c>
      <c r="AI21" s="212">
        <v>0</v>
      </c>
      <c r="AJ21" s="207"/>
      <c r="AK21" s="208" t="s">
        <v>34</v>
      </c>
      <c r="AL21" s="209" t="s">
        <v>35</v>
      </c>
      <c r="AM21" s="211"/>
      <c r="AN21" s="212">
        <v>0</v>
      </c>
      <c r="AO21" s="212">
        <v>0</v>
      </c>
      <c r="AP21" s="206"/>
      <c r="AQ21" s="208" t="s">
        <v>34</v>
      </c>
      <c r="AR21" s="209" t="s">
        <v>35</v>
      </c>
      <c r="AS21" s="214"/>
      <c r="AT21" s="210">
        <v>0</v>
      </c>
      <c r="AU21" s="210">
        <v>0</v>
      </c>
      <c r="AV21" s="207"/>
      <c r="AW21" s="208" t="s">
        <v>34</v>
      </c>
      <c r="AX21" s="209" t="s">
        <v>35</v>
      </c>
      <c r="AY21" s="215"/>
      <c r="AZ21" s="216">
        <v>0</v>
      </c>
      <c r="BA21" s="217">
        <v>0</v>
      </c>
    </row>
    <row r="22" spans="1:53" s="13" customFormat="1" ht="21" customHeight="1" x14ac:dyDescent="0.2">
      <c r="A22" s="208" t="s">
        <v>36</v>
      </c>
      <c r="B22" s="209" t="s">
        <v>37</v>
      </c>
      <c r="C22" s="210">
        <v>0</v>
      </c>
      <c r="D22" s="210">
        <v>0</v>
      </c>
      <c r="E22" s="210">
        <f t="shared" si="0"/>
        <v>0</v>
      </c>
      <c r="F22" s="206"/>
      <c r="G22" s="208" t="s">
        <v>36</v>
      </c>
      <c r="H22" s="209" t="s">
        <v>37</v>
      </c>
      <c r="I22" s="211"/>
      <c r="J22" s="212">
        <v>0</v>
      </c>
      <c r="K22" s="212">
        <v>0</v>
      </c>
      <c r="L22" s="206"/>
      <c r="M22" s="208" t="s">
        <v>36</v>
      </c>
      <c r="N22" s="209" t="s">
        <v>37</v>
      </c>
      <c r="O22" s="211"/>
      <c r="P22" s="212">
        <v>0</v>
      </c>
      <c r="Q22" s="212">
        <v>0</v>
      </c>
      <c r="R22" s="207"/>
      <c r="S22" s="208" t="s">
        <v>36</v>
      </c>
      <c r="T22" s="209" t="s">
        <v>37</v>
      </c>
      <c r="U22" s="211"/>
      <c r="V22" s="52">
        <v>0</v>
      </c>
      <c r="W22" s="52">
        <v>0</v>
      </c>
      <c r="X22" s="213"/>
      <c r="Y22" s="208" t="s">
        <v>36</v>
      </c>
      <c r="Z22" s="209" t="s">
        <v>37</v>
      </c>
      <c r="AA22" s="209"/>
      <c r="AB22" s="214">
        <v>0</v>
      </c>
      <c r="AC22" s="214">
        <v>0</v>
      </c>
      <c r="AD22" s="207"/>
      <c r="AE22" s="208" t="s">
        <v>36</v>
      </c>
      <c r="AF22" s="209" t="s">
        <v>37</v>
      </c>
      <c r="AG22" s="211"/>
      <c r="AH22" s="212">
        <v>0</v>
      </c>
      <c r="AI22" s="212">
        <v>0</v>
      </c>
      <c r="AJ22" s="207"/>
      <c r="AK22" s="208" t="s">
        <v>36</v>
      </c>
      <c r="AL22" s="209" t="s">
        <v>37</v>
      </c>
      <c r="AM22" s="211"/>
      <c r="AN22" s="212">
        <v>0</v>
      </c>
      <c r="AO22" s="212">
        <v>0</v>
      </c>
      <c r="AP22" s="206"/>
      <c r="AQ22" s="208" t="s">
        <v>36</v>
      </c>
      <c r="AR22" s="209" t="s">
        <v>37</v>
      </c>
      <c r="AS22" s="214"/>
      <c r="AT22" s="210">
        <v>0</v>
      </c>
      <c r="AU22" s="210">
        <v>0</v>
      </c>
      <c r="AV22" s="207"/>
      <c r="AW22" s="208" t="s">
        <v>36</v>
      </c>
      <c r="AX22" s="209" t="s">
        <v>37</v>
      </c>
      <c r="AY22" s="215"/>
      <c r="AZ22" s="216">
        <v>0</v>
      </c>
      <c r="BA22" s="217">
        <v>0</v>
      </c>
    </row>
    <row r="23" spans="1:53" s="13" customFormat="1" ht="21" customHeight="1" x14ac:dyDescent="0.2">
      <c r="A23" s="208" t="s">
        <v>38</v>
      </c>
      <c r="B23" s="209" t="s">
        <v>39</v>
      </c>
      <c r="C23" s="210">
        <v>0</v>
      </c>
      <c r="D23" s="210">
        <v>0</v>
      </c>
      <c r="E23" s="210">
        <f t="shared" si="0"/>
        <v>0</v>
      </c>
      <c r="F23" s="206"/>
      <c r="G23" s="208" t="s">
        <v>38</v>
      </c>
      <c r="H23" s="209" t="s">
        <v>39</v>
      </c>
      <c r="I23" s="211"/>
      <c r="J23" s="212">
        <v>0</v>
      </c>
      <c r="K23" s="212"/>
      <c r="L23" s="206"/>
      <c r="M23" s="208" t="s">
        <v>38</v>
      </c>
      <c r="N23" s="209" t="s">
        <v>39</v>
      </c>
      <c r="O23" s="211"/>
      <c r="P23" s="212">
        <v>0</v>
      </c>
      <c r="Q23" s="212">
        <v>0</v>
      </c>
      <c r="R23" s="207"/>
      <c r="S23" s="208" t="s">
        <v>38</v>
      </c>
      <c r="T23" s="209" t="s">
        <v>39</v>
      </c>
      <c r="U23" s="211"/>
      <c r="V23" s="52">
        <v>0</v>
      </c>
      <c r="W23" s="52">
        <v>0</v>
      </c>
      <c r="X23" s="213"/>
      <c r="Y23" s="208" t="s">
        <v>38</v>
      </c>
      <c r="Z23" s="209" t="s">
        <v>39</v>
      </c>
      <c r="AA23" s="209"/>
      <c r="AB23" s="214">
        <v>0</v>
      </c>
      <c r="AC23" s="214">
        <v>0</v>
      </c>
      <c r="AD23" s="207"/>
      <c r="AE23" s="208" t="s">
        <v>38</v>
      </c>
      <c r="AF23" s="209" t="s">
        <v>39</v>
      </c>
      <c r="AG23" s="211"/>
      <c r="AH23" s="212">
        <v>0</v>
      </c>
      <c r="AI23" s="212">
        <v>0</v>
      </c>
      <c r="AJ23" s="207"/>
      <c r="AK23" s="208" t="s">
        <v>38</v>
      </c>
      <c r="AL23" s="209" t="s">
        <v>39</v>
      </c>
      <c r="AM23" s="211"/>
      <c r="AN23" s="212">
        <v>0</v>
      </c>
      <c r="AO23" s="212">
        <v>0</v>
      </c>
      <c r="AP23" s="206"/>
      <c r="AQ23" s="208" t="s">
        <v>38</v>
      </c>
      <c r="AR23" s="209" t="s">
        <v>39</v>
      </c>
      <c r="AS23" s="214"/>
      <c r="AT23" s="210">
        <v>0</v>
      </c>
      <c r="AU23" s="210">
        <v>0</v>
      </c>
      <c r="AV23" s="207"/>
      <c r="AW23" s="208" t="s">
        <v>38</v>
      </c>
      <c r="AX23" s="209" t="s">
        <v>39</v>
      </c>
      <c r="AY23" s="215"/>
      <c r="AZ23" s="216">
        <v>0</v>
      </c>
      <c r="BA23" s="217">
        <v>0</v>
      </c>
    </row>
    <row r="24" spans="1:53" s="13" customFormat="1" ht="21" customHeight="1" x14ac:dyDescent="0.2">
      <c r="A24" s="208" t="s">
        <v>40</v>
      </c>
      <c r="B24" s="209" t="s">
        <v>41</v>
      </c>
      <c r="C24" s="210">
        <v>0</v>
      </c>
      <c r="D24" s="210">
        <v>0</v>
      </c>
      <c r="E24" s="210">
        <f t="shared" si="0"/>
        <v>0</v>
      </c>
      <c r="F24" s="206"/>
      <c r="G24" s="208" t="s">
        <v>40</v>
      </c>
      <c r="H24" s="209" t="s">
        <v>41</v>
      </c>
      <c r="I24" s="211"/>
      <c r="J24" s="212">
        <v>0</v>
      </c>
      <c r="K24" s="212">
        <v>0</v>
      </c>
      <c r="L24" s="206"/>
      <c r="M24" s="208" t="s">
        <v>40</v>
      </c>
      <c r="N24" s="209" t="s">
        <v>41</v>
      </c>
      <c r="O24" s="211"/>
      <c r="P24" s="212">
        <v>0</v>
      </c>
      <c r="Q24" s="212">
        <v>0</v>
      </c>
      <c r="R24" s="207"/>
      <c r="S24" s="208" t="s">
        <v>40</v>
      </c>
      <c r="T24" s="209" t="s">
        <v>41</v>
      </c>
      <c r="U24" s="211"/>
      <c r="V24" s="52">
        <v>0</v>
      </c>
      <c r="W24" s="52">
        <v>0</v>
      </c>
      <c r="X24" s="213"/>
      <c r="Y24" s="208" t="s">
        <v>40</v>
      </c>
      <c r="Z24" s="209" t="s">
        <v>41</v>
      </c>
      <c r="AA24" s="209"/>
      <c r="AB24" s="214">
        <v>0</v>
      </c>
      <c r="AC24" s="214">
        <v>0</v>
      </c>
      <c r="AD24" s="207"/>
      <c r="AE24" s="208" t="s">
        <v>40</v>
      </c>
      <c r="AF24" s="209" t="s">
        <v>41</v>
      </c>
      <c r="AG24" s="211"/>
      <c r="AH24" s="212">
        <v>0</v>
      </c>
      <c r="AI24" s="212">
        <v>0</v>
      </c>
      <c r="AJ24" s="207"/>
      <c r="AK24" s="208" t="s">
        <v>40</v>
      </c>
      <c r="AL24" s="209" t="s">
        <v>41</v>
      </c>
      <c r="AM24" s="211"/>
      <c r="AN24" s="212">
        <v>0</v>
      </c>
      <c r="AO24" s="212">
        <v>0</v>
      </c>
      <c r="AP24" s="206"/>
      <c r="AQ24" s="208" t="s">
        <v>40</v>
      </c>
      <c r="AR24" s="209" t="s">
        <v>41</v>
      </c>
      <c r="AS24" s="214"/>
      <c r="AT24" s="210">
        <v>0</v>
      </c>
      <c r="AU24" s="210">
        <v>0</v>
      </c>
      <c r="AV24" s="207"/>
      <c r="AW24" s="208" t="s">
        <v>40</v>
      </c>
      <c r="AX24" s="209" t="s">
        <v>41</v>
      </c>
      <c r="AY24" s="215"/>
      <c r="AZ24" s="216">
        <v>0</v>
      </c>
      <c r="BA24" s="217">
        <v>0</v>
      </c>
    </row>
    <row r="25" spans="1:53" s="13" customFormat="1" ht="21" customHeight="1" x14ac:dyDescent="0.2">
      <c r="A25" s="208" t="s">
        <v>42</v>
      </c>
      <c r="B25" s="209" t="s">
        <v>43</v>
      </c>
      <c r="C25" s="210">
        <v>5064415.92</v>
      </c>
      <c r="D25" s="210">
        <v>2698042.32</v>
      </c>
      <c r="E25" s="210">
        <f t="shared" si="0"/>
        <v>4902859.13</v>
      </c>
      <c r="F25" s="206"/>
      <c r="G25" s="208" t="s">
        <v>42</v>
      </c>
      <c r="H25" s="209" t="s">
        <v>43</v>
      </c>
      <c r="I25" s="211">
        <v>330432.24</v>
      </c>
      <c r="J25" s="212">
        <v>116241.90000000001</v>
      </c>
      <c r="K25" s="212">
        <v>288684.038</v>
      </c>
      <c r="L25" s="206"/>
      <c r="M25" s="208" t="s">
        <v>42</v>
      </c>
      <c r="N25" s="209" t="s">
        <v>43</v>
      </c>
      <c r="O25" s="211">
        <v>280244.15999999997</v>
      </c>
      <c r="P25" s="212">
        <v>179096.56</v>
      </c>
      <c r="Q25" s="212">
        <v>180244.16</v>
      </c>
      <c r="R25" s="206"/>
      <c r="S25" s="208" t="s">
        <v>42</v>
      </c>
      <c r="T25" s="209" t="s">
        <v>43</v>
      </c>
      <c r="U25" s="211">
        <v>1674967.92</v>
      </c>
      <c r="V25" s="52">
        <v>1021934.6499999999</v>
      </c>
      <c r="W25" s="52">
        <v>1906741.3679999993</v>
      </c>
      <c r="X25" s="213"/>
      <c r="Y25" s="208" t="s">
        <v>42</v>
      </c>
      <c r="Z25" s="209" t="s">
        <v>43</v>
      </c>
      <c r="AA25" s="209"/>
      <c r="AB25" s="214">
        <v>0</v>
      </c>
      <c r="AC25" s="214">
        <v>0</v>
      </c>
      <c r="AD25" s="207"/>
      <c r="AE25" s="208" t="s">
        <v>42</v>
      </c>
      <c r="AF25" s="209" t="s">
        <v>43</v>
      </c>
      <c r="AG25" s="211">
        <v>876401.04</v>
      </c>
      <c r="AH25" s="212">
        <v>475037.21</v>
      </c>
      <c r="AI25" s="212">
        <v>776401.04</v>
      </c>
      <c r="AJ25" s="207"/>
      <c r="AK25" s="208" t="s">
        <v>42</v>
      </c>
      <c r="AL25" s="209" t="s">
        <v>43</v>
      </c>
      <c r="AM25" s="211">
        <v>868653.12</v>
      </c>
      <c r="AN25" s="212">
        <v>398269.50999999995</v>
      </c>
      <c r="AO25" s="212">
        <v>768653.12</v>
      </c>
      <c r="AP25" s="206"/>
      <c r="AQ25" s="208" t="s">
        <v>42</v>
      </c>
      <c r="AR25" s="209" t="s">
        <v>43</v>
      </c>
      <c r="AS25" s="214">
        <v>665995.92000000004</v>
      </c>
      <c r="AT25" s="210">
        <v>298585.01</v>
      </c>
      <c r="AU25" s="210">
        <v>605995.92000000004</v>
      </c>
      <c r="AV25" s="207"/>
      <c r="AW25" s="208" t="s">
        <v>42</v>
      </c>
      <c r="AX25" s="209" t="s">
        <v>43</v>
      </c>
      <c r="AY25" s="215">
        <v>367721.52</v>
      </c>
      <c r="AZ25" s="216">
        <v>208877.48</v>
      </c>
      <c r="BA25" s="217">
        <v>376139.484</v>
      </c>
    </row>
    <row r="26" spans="1:53" s="13" customFormat="1" ht="21" customHeight="1" x14ac:dyDescent="0.2">
      <c r="A26" s="208" t="s">
        <v>44</v>
      </c>
      <c r="B26" s="209" t="s">
        <v>45</v>
      </c>
      <c r="C26" s="210">
        <v>11710413.600000001</v>
      </c>
      <c r="D26" s="210">
        <v>6221638.6200000001</v>
      </c>
      <c r="E26" s="210">
        <f t="shared" si="0"/>
        <v>10897652.934000002</v>
      </c>
      <c r="F26" s="206"/>
      <c r="G26" s="208" t="s">
        <v>44</v>
      </c>
      <c r="H26" s="209" t="s">
        <v>45</v>
      </c>
      <c r="I26" s="211">
        <v>813253.92</v>
      </c>
      <c r="J26" s="212">
        <v>293230.56000000006</v>
      </c>
      <c r="K26" s="212">
        <v>586461.12000000011</v>
      </c>
      <c r="L26" s="206"/>
      <c r="M26" s="208" t="s">
        <v>44</v>
      </c>
      <c r="N26" s="209" t="s">
        <v>45</v>
      </c>
      <c r="O26" s="211">
        <v>703423.2</v>
      </c>
      <c r="P26" s="212">
        <v>438966.06</v>
      </c>
      <c r="Q26" s="212">
        <v>403423.2</v>
      </c>
      <c r="R26" s="207"/>
      <c r="S26" s="208" t="s">
        <v>44</v>
      </c>
      <c r="T26" s="209" t="s">
        <v>45</v>
      </c>
      <c r="U26" s="211">
        <v>3824102.16</v>
      </c>
      <c r="V26" s="52">
        <v>2347337.77</v>
      </c>
      <c r="W26" s="52">
        <f>5299971.256+127182.74</f>
        <v>5427153.9960000003</v>
      </c>
      <c r="X26" s="213"/>
      <c r="Y26" s="208" t="s">
        <v>44</v>
      </c>
      <c r="Z26" s="209" t="s">
        <v>45</v>
      </c>
      <c r="AA26" s="209"/>
      <c r="AB26" s="214">
        <v>0</v>
      </c>
      <c r="AC26" s="214">
        <v>0</v>
      </c>
      <c r="AD26" s="207"/>
      <c r="AE26" s="208" t="s">
        <v>44</v>
      </c>
      <c r="AF26" s="209" t="s">
        <v>45</v>
      </c>
      <c r="AG26" s="211">
        <v>2017518.24</v>
      </c>
      <c r="AH26" s="212">
        <v>1075808.8999999999</v>
      </c>
      <c r="AI26" s="212">
        <v>1429931.9700000002</v>
      </c>
      <c r="AJ26" s="207"/>
      <c r="AK26" s="208" t="s">
        <v>44</v>
      </c>
      <c r="AL26" s="209" t="s">
        <v>45</v>
      </c>
      <c r="AM26" s="211">
        <v>1982836.8</v>
      </c>
      <c r="AN26" s="212">
        <v>908504.29</v>
      </c>
      <c r="AO26" s="212">
        <v>982836.8</v>
      </c>
      <c r="AP26" s="206"/>
      <c r="AQ26" s="208" t="s">
        <v>44</v>
      </c>
      <c r="AR26" s="209" t="s">
        <v>45</v>
      </c>
      <c r="AS26" s="214">
        <v>1508046.48</v>
      </c>
      <c r="AT26" s="210">
        <v>677595.37</v>
      </c>
      <c r="AU26" s="210">
        <v>1103135.82</v>
      </c>
      <c r="AV26" s="207"/>
      <c r="AW26" s="208" t="s">
        <v>44</v>
      </c>
      <c r="AX26" s="209" t="s">
        <v>45</v>
      </c>
      <c r="AY26" s="215">
        <v>861232.8</v>
      </c>
      <c r="AZ26" s="216">
        <v>480195.67000000004</v>
      </c>
      <c r="BA26" s="217">
        <v>964710.02800000005</v>
      </c>
    </row>
    <row r="27" spans="1:53" s="13" customFormat="1" ht="21" customHeight="1" x14ac:dyDescent="0.2">
      <c r="A27" s="208" t="s">
        <v>46</v>
      </c>
      <c r="B27" s="209" t="s">
        <v>47</v>
      </c>
      <c r="C27" s="210">
        <v>524235.13</v>
      </c>
      <c r="D27" s="210">
        <v>315142.02</v>
      </c>
      <c r="E27" s="210">
        <f t="shared" si="0"/>
        <v>609460.36200000008</v>
      </c>
      <c r="F27" s="206"/>
      <c r="G27" s="208" t="s">
        <v>46</v>
      </c>
      <c r="H27" s="209" t="s">
        <v>47</v>
      </c>
      <c r="I27" s="211"/>
      <c r="J27" s="212">
        <v>0</v>
      </c>
      <c r="K27" s="212">
        <v>0</v>
      </c>
      <c r="L27" s="206"/>
      <c r="M27" s="208" t="s">
        <v>46</v>
      </c>
      <c r="N27" s="209" t="s">
        <v>47</v>
      </c>
      <c r="O27" s="211"/>
      <c r="P27" s="212">
        <v>0</v>
      </c>
      <c r="Q27" s="212">
        <v>0</v>
      </c>
      <c r="R27" s="207"/>
      <c r="S27" s="208" t="s">
        <v>46</v>
      </c>
      <c r="T27" s="209" t="s">
        <v>47</v>
      </c>
      <c r="U27" s="211">
        <v>524235.13</v>
      </c>
      <c r="V27" s="52">
        <v>315142.02</v>
      </c>
      <c r="W27" s="52">
        <v>609460.36200000008</v>
      </c>
      <c r="X27" s="213"/>
      <c r="Y27" s="208" t="s">
        <v>46</v>
      </c>
      <c r="Z27" s="209" t="s">
        <v>47</v>
      </c>
      <c r="AA27" s="209"/>
      <c r="AB27" s="214">
        <v>0</v>
      </c>
      <c r="AC27" s="214">
        <v>0</v>
      </c>
      <c r="AD27" s="207"/>
      <c r="AE27" s="208" t="s">
        <v>46</v>
      </c>
      <c r="AF27" s="209" t="s">
        <v>47</v>
      </c>
      <c r="AG27" s="211"/>
      <c r="AH27" s="212">
        <v>0</v>
      </c>
      <c r="AI27" s="212">
        <v>0</v>
      </c>
      <c r="AJ27" s="207"/>
      <c r="AK27" s="208" t="s">
        <v>46</v>
      </c>
      <c r="AL27" s="209" t="s">
        <v>47</v>
      </c>
      <c r="AM27" s="211"/>
      <c r="AN27" s="212">
        <v>0</v>
      </c>
      <c r="AO27" s="212">
        <v>0</v>
      </c>
      <c r="AP27" s="206"/>
      <c r="AQ27" s="208" t="s">
        <v>46</v>
      </c>
      <c r="AR27" s="209" t="s">
        <v>47</v>
      </c>
      <c r="AS27" s="214"/>
      <c r="AT27" s="210">
        <v>0</v>
      </c>
      <c r="AU27" s="210">
        <v>0</v>
      </c>
      <c r="AV27" s="207"/>
      <c r="AW27" s="208" t="s">
        <v>46</v>
      </c>
      <c r="AX27" s="209" t="s">
        <v>47</v>
      </c>
      <c r="AY27" s="215"/>
      <c r="AZ27" s="216">
        <v>0</v>
      </c>
      <c r="BA27" s="217">
        <v>0</v>
      </c>
    </row>
    <row r="28" spans="1:53" s="13" customFormat="1" ht="21" customHeight="1" x14ac:dyDescent="0.2">
      <c r="A28" s="208" t="s">
        <v>48</v>
      </c>
      <c r="B28" s="209" t="s">
        <v>49</v>
      </c>
      <c r="C28" s="210">
        <v>20856</v>
      </c>
      <c r="D28" s="210">
        <v>11195.5</v>
      </c>
      <c r="E28" s="210">
        <f t="shared" si="0"/>
        <v>21053.999999999996</v>
      </c>
      <c r="F28" s="206"/>
      <c r="G28" s="208" t="s">
        <v>48</v>
      </c>
      <c r="H28" s="209" t="s">
        <v>49</v>
      </c>
      <c r="I28" s="211">
        <v>1056</v>
      </c>
      <c r="J28" s="212">
        <v>385</v>
      </c>
      <c r="K28" s="212">
        <v>831.59999999999991</v>
      </c>
      <c r="L28" s="206"/>
      <c r="M28" s="208" t="s">
        <v>48</v>
      </c>
      <c r="N28" s="209" t="s">
        <v>49</v>
      </c>
      <c r="O28" s="211">
        <v>1056</v>
      </c>
      <c r="P28" s="212">
        <v>709</v>
      </c>
      <c r="Q28" s="212">
        <v>1056</v>
      </c>
      <c r="R28" s="207"/>
      <c r="S28" s="208" t="s">
        <v>48</v>
      </c>
      <c r="T28" s="209" t="s">
        <v>49</v>
      </c>
      <c r="U28" s="211">
        <v>6864</v>
      </c>
      <c r="V28" s="52">
        <v>4179.5</v>
      </c>
      <c r="W28" s="52">
        <v>7484.3999999999969</v>
      </c>
      <c r="X28" s="213"/>
      <c r="Y28" s="208" t="s">
        <v>48</v>
      </c>
      <c r="Z28" s="209" t="s">
        <v>49</v>
      </c>
      <c r="AA28" s="209"/>
      <c r="AB28" s="214">
        <v>0</v>
      </c>
      <c r="AC28" s="214">
        <v>0</v>
      </c>
      <c r="AD28" s="207"/>
      <c r="AE28" s="208" t="s">
        <v>48</v>
      </c>
      <c r="AF28" s="209" t="s">
        <v>49</v>
      </c>
      <c r="AG28" s="211">
        <v>3960</v>
      </c>
      <c r="AH28" s="212">
        <v>2056</v>
      </c>
      <c r="AI28" s="212">
        <v>3960</v>
      </c>
      <c r="AJ28" s="207"/>
      <c r="AK28" s="208" t="s">
        <v>48</v>
      </c>
      <c r="AL28" s="209" t="s">
        <v>49</v>
      </c>
      <c r="AM28" s="211">
        <v>3432</v>
      </c>
      <c r="AN28" s="212">
        <v>1729.5</v>
      </c>
      <c r="AO28" s="212">
        <v>3432</v>
      </c>
      <c r="AP28" s="206"/>
      <c r="AQ28" s="208" t="s">
        <v>48</v>
      </c>
      <c r="AR28" s="209" t="s">
        <v>49</v>
      </c>
      <c r="AS28" s="214">
        <v>2904</v>
      </c>
      <c r="AT28" s="210">
        <v>1366.5</v>
      </c>
      <c r="AU28" s="210">
        <v>2904</v>
      </c>
      <c r="AV28" s="207"/>
      <c r="AW28" s="208" t="s">
        <v>48</v>
      </c>
      <c r="AX28" s="209" t="s">
        <v>49</v>
      </c>
      <c r="AY28" s="215">
        <v>1584</v>
      </c>
      <c r="AZ28" s="216">
        <v>770</v>
      </c>
      <c r="BA28" s="217">
        <v>1386</v>
      </c>
    </row>
    <row r="29" spans="1:53" s="13" customFormat="1" ht="21" customHeight="1" x14ac:dyDescent="0.2">
      <c r="A29" s="208" t="s">
        <v>50</v>
      </c>
      <c r="B29" s="209" t="s">
        <v>51</v>
      </c>
      <c r="C29" s="210">
        <v>1314758.8</v>
      </c>
      <c r="D29" s="210">
        <v>143059.06</v>
      </c>
      <c r="E29" s="210">
        <f t="shared" si="0"/>
        <v>492000</v>
      </c>
      <c r="F29" s="206"/>
      <c r="G29" s="208" t="s">
        <v>50</v>
      </c>
      <c r="H29" s="209" t="s">
        <v>51</v>
      </c>
      <c r="I29" s="211"/>
      <c r="J29" s="212">
        <v>0</v>
      </c>
      <c r="K29" s="212">
        <v>18000</v>
      </c>
      <c r="L29" s="206"/>
      <c r="M29" s="208" t="s">
        <v>50</v>
      </c>
      <c r="N29" s="209" t="s">
        <v>51</v>
      </c>
      <c r="O29" s="211"/>
      <c r="P29" s="212">
        <v>0</v>
      </c>
      <c r="Q29" s="212">
        <v>24000</v>
      </c>
      <c r="R29" s="207"/>
      <c r="S29" s="208" t="s">
        <v>50</v>
      </c>
      <c r="T29" s="209" t="s">
        <v>51</v>
      </c>
      <c r="U29" s="211">
        <v>1314758.8</v>
      </c>
      <c r="V29" s="52">
        <v>143059.06</v>
      </c>
      <c r="W29" s="52">
        <v>163800</v>
      </c>
      <c r="X29" s="213"/>
      <c r="Y29" s="208" t="s">
        <v>50</v>
      </c>
      <c r="Z29" s="209" t="s">
        <v>51</v>
      </c>
      <c r="AA29" s="209"/>
      <c r="AB29" s="214">
        <v>0</v>
      </c>
      <c r="AC29" s="214">
        <v>0</v>
      </c>
      <c r="AD29" s="207"/>
      <c r="AE29" s="208" t="s">
        <v>50</v>
      </c>
      <c r="AF29" s="209" t="s">
        <v>51</v>
      </c>
      <c r="AG29" s="211"/>
      <c r="AH29" s="212">
        <v>0</v>
      </c>
      <c r="AI29" s="212">
        <v>66000</v>
      </c>
      <c r="AJ29" s="207"/>
      <c r="AK29" s="208" t="s">
        <v>50</v>
      </c>
      <c r="AL29" s="209" t="s">
        <v>51</v>
      </c>
      <c r="AM29" s="211"/>
      <c r="AN29" s="212">
        <v>0</v>
      </c>
      <c r="AO29" s="212">
        <v>66000</v>
      </c>
      <c r="AP29" s="206"/>
      <c r="AQ29" s="208" t="s">
        <v>50</v>
      </c>
      <c r="AR29" s="209" t="s">
        <v>51</v>
      </c>
      <c r="AS29" s="214"/>
      <c r="AT29" s="210">
        <v>0</v>
      </c>
      <c r="AU29" s="210">
        <v>66000</v>
      </c>
      <c r="AV29" s="207"/>
      <c r="AW29" s="208" t="s">
        <v>50</v>
      </c>
      <c r="AX29" s="209" t="s">
        <v>51</v>
      </c>
      <c r="AY29" s="215"/>
      <c r="AZ29" s="216">
        <v>0</v>
      </c>
      <c r="BA29" s="217">
        <v>88200</v>
      </c>
    </row>
    <row r="30" spans="1:53" s="13" customFormat="1" ht="21" customHeight="1" x14ac:dyDescent="0.2">
      <c r="A30" s="208" t="s">
        <v>52</v>
      </c>
      <c r="B30" s="209" t="s">
        <v>53</v>
      </c>
      <c r="C30" s="210">
        <v>4698</v>
      </c>
      <c r="D30" s="210">
        <v>1701</v>
      </c>
      <c r="E30" s="210">
        <f t="shared" si="0"/>
        <v>4212</v>
      </c>
      <c r="F30" s="206"/>
      <c r="G30" s="208" t="s">
        <v>52</v>
      </c>
      <c r="H30" s="209" t="s">
        <v>53</v>
      </c>
      <c r="I30" s="211"/>
      <c r="J30" s="212">
        <v>0</v>
      </c>
      <c r="K30" s="212">
        <v>0</v>
      </c>
      <c r="L30" s="206"/>
      <c r="M30" s="208" t="s">
        <v>52</v>
      </c>
      <c r="N30" s="209" t="s">
        <v>53</v>
      </c>
      <c r="O30" s="211">
        <v>162</v>
      </c>
      <c r="P30" s="212">
        <v>162</v>
      </c>
      <c r="Q30" s="212">
        <v>162</v>
      </c>
      <c r="R30" s="207"/>
      <c r="S30" s="208" t="s">
        <v>52</v>
      </c>
      <c r="T30" s="209" t="s">
        <v>53</v>
      </c>
      <c r="U30" s="211">
        <v>2268</v>
      </c>
      <c r="V30" s="52">
        <v>1053</v>
      </c>
      <c r="W30" s="52">
        <v>2211.2999999999997</v>
      </c>
      <c r="X30" s="213"/>
      <c r="Y30" s="208" t="s">
        <v>52</v>
      </c>
      <c r="Z30" s="209" t="s">
        <v>53</v>
      </c>
      <c r="AA30" s="209"/>
      <c r="AB30" s="214">
        <v>0</v>
      </c>
      <c r="AC30" s="214">
        <v>0</v>
      </c>
      <c r="AD30" s="207"/>
      <c r="AE30" s="208" t="s">
        <v>52</v>
      </c>
      <c r="AF30" s="209" t="s">
        <v>53</v>
      </c>
      <c r="AG30" s="211">
        <v>972</v>
      </c>
      <c r="AH30" s="212">
        <v>324</v>
      </c>
      <c r="AI30" s="212">
        <v>850.5</v>
      </c>
      <c r="AJ30" s="207"/>
      <c r="AK30" s="208" t="s">
        <v>52</v>
      </c>
      <c r="AL30" s="209" t="s">
        <v>53</v>
      </c>
      <c r="AM30" s="211">
        <v>486</v>
      </c>
      <c r="AN30" s="212">
        <v>81</v>
      </c>
      <c r="AO30" s="212">
        <v>340.2</v>
      </c>
      <c r="AP30" s="206"/>
      <c r="AQ30" s="208" t="s">
        <v>52</v>
      </c>
      <c r="AR30" s="209" t="s">
        <v>53</v>
      </c>
      <c r="AS30" s="214">
        <v>648</v>
      </c>
      <c r="AT30" s="210">
        <v>81</v>
      </c>
      <c r="AU30" s="210">
        <v>648</v>
      </c>
      <c r="AV30" s="207"/>
      <c r="AW30" s="208" t="s">
        <v>52</v>
      </c>
      <c r="AX30" s="209" t="s">
        <v>53</v>
      </c>
      <c r="AY30" s="215">
        <v>162</v>
      </c>
      <c r="AZ30" s="216">
        <v>0</v>
      </c>
      <c r="BA30" s="217">
        <v>0</v>
      </c>
    </row>
    <row r="31" spans="1:53" s="13" customFormat="1" ht="21" customHeight="1" x14ac:dyDescent="0.2">
      <c r="A31" s="208" t="s">
        <v>54</v>
      </c>
      <c r="B31" s="209" t="s">
        <v>55</v>
      </c>
      <c r="C31" s="210">
        <v>53078.879999999997</v>
      </c>
      <c r="D31" s="210">
        <v>25501.03</v>
      </c>
      <c r="E31" s="210">
        <f t="shared" si="0"/>
        <v>44227.872000000003</v>
      </c>
      <c r="F31" s="206"/>
      <c r="G31" s="208" t="s">
        <v>54</v>
      </c>
      <c r="H31" s="209" t="s">
        <v>55</v>
      </c>
      <c r="I31" s="211">
        <v>2175.12</v>
      </c>
      <c r="J31" s="212">
        <v>1319.61</v>
      </c>
      <c r="K31" s="212">
        <v>2375.3519999999999</v>
      </c>
      <c r="L31" s="206"/>
      <c r="M31" s="208" t="s">
        <v>54</v>
      </c>
      <c r="N31" s="209" t="s">
        <v>55</v>
      </c>
      <c r="O31" s="211">
        <v>1348.56</v>
      </c>
      <c r="P31" s="212">
        <v>1716.2200000000003</v>
      </c>
      <c r="Q31" s="212">
        <v>1348.56</v>
      </c>
      <c r="R31" s="207"/>
      <c r="S31" s="208" t="s">
        <v>54</v>
      </c>
      <c r="T31" s="209" t="s">
        <v>55</v>
      </c>
      <c r="U31" s="211">
        <v>21594.959999999999</v>
      </c>
      <c r="V31" s="52">
        <v>12206.689999999999</v>
      </c>
      <c r="W31" s="52">
        <v>21626.892</v>
      </c>
      <c r="X31" s="213"/>
      <c r="Y31" s="208" t="s">
        <v>54</v>
      </c>
      <c r="Z31" s="209" t="s">
        <v>55</v>
      </c>
      <c r="AA31" s="209"/>
      <c r="AB31" s="214">
        <v>0</v>
      </c>
      <c r="AC31" s="214">
        <v>0</v>
      </c>
      <c r="AD31" s="207"/>
      <c r="AE31" s="208" t="s">
        <v>54</v>
      </c>
      <c r="AF31" s="209" t="s">
        <v>55</v>
      </c>
      <c r="AG31" s="211">
        <v>8284.32</v>
      </c>
      <c r="AH31" s="212">
        <v>3560.4199999999996</v>
      </c>
      <c r="AI31" s="212">
        <v>6408.612000000001</v>
      </c>
      <c r="AJ31" s="207"/>
      <c r="AK31" s="208" t="s">
        <v>54</v>
      </c>
      <c r="AL31" s="209" t="s">
        <v>55</v>
      </c>
      <c r="AM31" s="211">
        <v>9222.9599999999991</v>
      </c>
      <c r="AN31" s="212">
        <v>4518.87</v>
      </c>
      <c r="AO31" s="212">
        <v>8133.8040000000019</v>
      </c>
      <c r="AP31" s="206"/>
      <c r="AQ31" s="208" t="s">
        <v>54</v>
      </c>
      <c r="AR31" s="209" t="s">
        <v>55</v>
      </c>
      <c r="AS31" s="214">
        <v>9540.24</v>
      </c>
      <c r="AT31" s="210">
        <v>2179.2200000000003</v>
      </c>
      <c r="AU31" s="210">
        <v>4334.652</v>
      </c>
      <c r="AV31" s="207"/>
      <c r="AW31" s="208" t="s">
        <v>54</v>
      </c>
      <c r="AX31" s="209" t="s">
        <v>55</v>
      </c>
      <c r="AY31" s="215">
        <v>912.72</v>
      </c>
      <c r="AZ31" s="216">
        <v>0</v>
      </c>
      <c r="BA31" s="217">
        <v>0</v>
      </c>
    </row>
    <row r="32" spans="1:53" s="13" customFormat="1" ht="21" customHeight="1" x14ac:dyDescent="0.2">
      <c r="A32" s="208" t="s">
        <v>56</v>
      </c>
      <c r="B32" s="209" t="s">
        <v>57</v>
      </c>
      <c r="C32" s="210">
        <v>0</v>
      </c>
      <c r="D32" s="210">
        <v>0</v>
      </c>
      <c r="E32" s="210">
        <f t="shared" si="0"/>
        <v>0</v>
      </c>
      <c r="F32" s="206"/>
      <c r="G32" s="208" t="s">
        <v>56</v>
      </c>
      <c r="H32" s="209" t="s">
        <v>57</v>
      </c>
      <c r="I32" s="211"/>
      <c r="J32" s="212">
        <v>0</v>
      </c>
      <c r="K32" s="212">
        <v>0</v>
      </c>
      <c r="L32" s="206"/>
      <c r="M32" s="208" t="s">
        <v>56</v>
      </c>
      <c r="N32" s="209" t="s">
        <v>57</v>
      </c>
      <c r="O32" s="211"/>
      <c r="P32" s="212">
        <v>0</v>
      </c>
      <c r="Q32" s="212">
        <v>0</v>
      </c>
      <c r="R32" s="207"/>
      <c r="S32" s="208" t="s">
        <v>56</v>
      </c>
      <c r="T32" s="209" t="s">
        <v>57</v>
      </c>
      <c r="U32" s="211"/>
      <c r="V32" s="52">
        <v>0</v>
      </c>
      <c r="W32" s="52">
        <v>0</v>
      </c>
      <c r="X32" s="213"/>
      <c r="Y32" s="208" t="s">
        <v>56</v>
      </c>
      <c r="Z32" s="209" t="s">
        <v>57</v>
      </c>
      <c r="AA32" s="209"/>
      <c r="AB32" s="214">
        <v>0</v>
      </c>
      <c r="AC32" s="214">
        <v>0</v>
      </c>
      <c r="AD32" s="206"/>
      <c r="AE32" s="208" t="s">
        <v>56</v>
      </c>
      <c r="AF32" s="209" t="s">
        <v>57</v>
      </c>
      <c r="AG32" s="211"/>
      <c r="AH32" s="212">
        <v>0</v>
      </c>
      <c r="AI32" s="212">
        <v>0</v>
      </c>
      <c r="AJ32" s="207"/>
      <c r="AK32" s="208" t="s">
        <v>56</v>
      </c>
      <c r="AL32" s="209" t="s">
        <v>57</v>
      </c>
      <c r="AM32" s="211"/>
      <c r="AN32" s="212">
        <v>0</v>
      </c>
      <c r="AO32" s="212">
        <v>0</v>
      </c>
      <c r="AP32" s="206"/>
      <c r="AQ32" s="208" t="s">
        <v>56</v>
      </c>
      <c r="AR32" s="209" t="s">
        <v>57</v>
      </c>
      <c r="AS32" s="214"/>
      <c r="AT32" s="210">
        <v>0</v>
      </c>
      <c r="AU32" s="210">
        <v>0</v>
      </c>
      <c r="AV32" s="207"/>
      <c r="AW32" s="208" t="s">
        <v>56</v>
      </c>
      <c r="AX32" s="209" t="s">
        <v>57</v>
      </c>
      <c r="AY32" s="215"/>
      <c r="AZ32" s="216">
        <v>0</v>
      </c>
      <c r="BA32" s="217">
        <v>0</v>
      </c>
    </row>
    <row r="33" spans="1:53" s="13" customFormat="1" ht="21" customHeight="1" x14ac:dyDescent="0.2">
      <c r="A33" s="208" t="s">
        <v>58</v>
      </c>
      <c r="B33" s="209" t="s">
        <v>59</v>
      </c>
      <c r="C33" s="210">
        <v>0</v>
      </c>
      <c r="D33" s="210">
        <v>0</v>
      </c>
      <c r="E33" s="210">
        <f t="shared" si="0"/>
        <v>0</v>
      </c>
      <c r="F33" s="206"/>
      <c r="G33" s="208" t="s">
        <v>58</v>
      </c>
      <c r="H33" s="209" t="s">
        <v>59</v>
      </c>
      <c r="I33" s="211"/>
      <c r="J33" s="212">
        <v>0</v>
      </c>
      <c r="K33" s="212">
        <v>0</v>
      </c>
      <c r="L33" s="206"/>
      <c r="M33" s="208" t="s">
        <v>58</v>
      </c>
      <c r="N33" s="209" t="s">
        <v>59</v>
      </c>
      <c r="O33" s="211"/>
      <c r="P33" s="212">
        <v>0</v>
      </c>
      <c r="Q33" s="212">
        <v>0</v>
      </c>
      <c r="R33" s="207"/>
      <c r="S33" s="208" t="s">
        <v>58</v>
      </c>
      <c r="T33" s="209" t="s">
        <v>59</v>
      </c>
      <c r="U33" s="211"/>
      <c r="V33" s="52">
        <v>0</v>
      </c>
      <c r="W33" s="52">
        <v>0</v>
      </c>
      <c r="X33" s="213"/>
      <c r="Y33" s="208" t="s">
        <v>58</v>
      </c>
      <c r="Z33" s="209" t="s">
        <v>59</v>
      </c>
      <c r="AA33" s="209"/>
      <c r="AB33" s="214">
        <v>0</v>
      </c>
      <c r="AC33" s="214">
        <v>0</v>
      </c>
      <c r="AD33" s="206"/>
      <c r="AE33" s="208" t="s">
        <v>58</v>
      </c>
      <c r="AF33" s="209" t="s">
        <v>59</v>
      </c>
      <c r="AG33" s="211"/>
      <c r="AH33" s="212">
        <v>0</v>
      </c>
      <c r="AI33" s="212">
        <v>0</v>
      </c>
      <c r="AJ33" s="207"/>
      <c r="AK33" s="208" t="s">
        <v>58</v>
      </c>
      <c r="AL33" s="209" t="s">
        <v>59</v>
      </c>
      <c r="AM33" s="211"/>
      <c r="AN33" s="212">
        <v>0</v>
      </c>
      <c r="AO33" s="212">
        <v>0</v>
      </c>
      <c r="AP33" s="206"/>
      <c r="AQ33" s="208" t="s">
        <v>58</v>
      </c>
      <c r="AR33" s="209" t="s">
        <v>59</v>
      </c>
      <c r="AS33" s="214"/>
      <c r="AT33" s="210">
        <v>0</v>
      </c>
      <c r="AU33" s="210">
        <v>0</v>
      </c>
      <c r="AV33" s="207"/>
      <c r="AW33" s="208" t="s">
        <v>58</v>
      </c>
      <c r="AX33" s="209" t="s">
        <v>59</v>
      </c>
      <c r="AY33" s="215"/>
      <c r="AZ33" s="216">
        <v>0</v>
      </c>
      <c r="BA33" s="217">
        <v>0</v>
      </c>
    </row>
    <row r="34" spans="1:53" s="13" customFormat="1" ht="21" customHeight="1" x14ac:dyDescent="0.2">
      <c r="A34" s="218">
        <v>15203</v>
      </c>
      <c r="B34" s="219" t="s">
        <v>179</v>
      </c>
      <c r="C34" s="210">
        <v>0</v>
      </c>
      <c r="D34" s="220">
        <v>0</v>
      </c>
      <c r="E34" s="210">
        <f t="shared" si="0"/>
        <v>0</v>
      </c>
      <c r="G34" s="218">
        <v>15203</v>
      </c>
      <c r="H34" s="219" t="s">
        <v>179</v>
      </c>
      <c r="I34" s="17"/>
      <c r="J34" s="212">
        <v>0</v>
      </c>
      <c r="K34" s="212">
        <v>0</v>
      </c>
      <c r="M34" s="218">
        <v>15203</v>
      </c>
      <c r="N34" s="219" t="s">
        <v>179</v>
      </c>
      <c r="O34" s="17"/>
      <c r="P34" s="212">
        <v>0</v>
      </c>
      <c r="Q34" s="212">
        <v>0</v>
      </c>
      <c r="S34" s="218">
        <v>15203</v>
      </c>
      <c r="T34" s="219" t="s">
        <v>179</v>
      </c>
      <c r="U34" s="17"/>
      <c r="V34" s="52">
        <v>0</v>
      </c>
      <c r="W34" s="52">
        <v>0</v>
      </c>
      <c r="Y34" s="218">
        <v>15203</v>
      </c>
      <c r="Z34" s="219" t="s">
        <v>179</v>
      </c>
      <c r="AA34" s="17"/>
      <c r="AB34" s="214">
        <v>0</v>
      </c>
      <c r="AC34" s="214">
        <v>0</v>
      </c>
      <c r="AE34" s="218">
        <v>15203</v>
      </c>
      <c r="AF34" s="219" t="s">
        <v>179</v>
      </c>
      <c r="AG34" s="17"/>
      <c r="AH34" s="212">
        <v>0</v>
      </c>
      <c r="AI34" s="212">
        <v>0</v>
      </c>
      <c r="AK34" s="218">
        <v>15203</v>
      </c>
      <c r="AL34" s="219" t="s">
        <v>179</v>
      </c>
      <c r="AM34" s="17"/>
      <c r="AN34" s="212">
        <v>0</v>
      </c>
      <c r="AO34" s="212">
        <v>0</v>
      </c>
      <c r="AQ34" s="218">
        <v>15203</v>
      </c>
      <c r="AR34" s="219" t="s">
        <v>179</v>
      </c>
      <c r="AS34" s="17"/>
      <c r="AT34" s="210">
        <v>0</v>
      </c>
      <c r="AU34" s="210">
        <v>0</v>
      </c>
      <c r="AW34" s="218">
        <v>15203</v>
      </c>
      <c r="AX34" s="219" t="s">
        <v>179</v>
      </c>
      <c r="AY34" s="217"/>
      <c r="AZ34" s="216">
        <v>0</v>
      </c>
      <c r="BA34" s="217">
        <v>0</v>
      </c>
    </row>
    <row r="35" spans="1:53" s="13" customFormat="1" ht="21" customHeight="1" x14ac:dyDescent="0.2">
      <c r="A35" s="208">
        <v>15404</v>
      </c>
      <c r="B35" s="209" t="s">
        <v>169</v>
      </c>
      <c r="C35" s="210">
        <v>324521.11</v>
      </c>
      <c r="D35" s="210">
        <v>283895.43</v>
      </c>
      <c r="E35" s="210">
        <f t="shared" si="0"/>
        <v>338982.41399999999</v>
      </c>
      <c r="F35" s="206"/>
      <c r="G35" s="208">
        <v>15404</v>
      </c>
      <c r="H35" s="209" t="s">
        <v>169</v>
      </c>
      <c r="I35" s="211">
        <v>11619.53</v>
      </c>
      <c r="J35" s="212">
        <v>12084.32</v>
      </c>
      <c r="K35" s="212">
        <v>13196.071</v>
      </c>
      <c r="L35" s="206"/>
      <c r="M35" s="208">
        <v>15404</v>
      </c>
      <c r="N35" s="209" t="s">
        <v>169</v>
      </c>
      <c r="O35" s="211">
        <v>7203.76</v>
      </c>
      <c r="P35" s="212">
        <v>15716</v>
      </c>
      <c r="Q35" s="212">
        <v>7203.76</v>
      </c>
      <c r="R35" s="207"/>
      <c r="S35" s="208">
        <v>15404</v>
      </c>
      <c r="T35" s="209" t="s">
        <v>169</v>
      </c>
      <c r="U35" s="211">
        <v>122711.63</v>
      </c>
      <c r="V35" s="52">
        <v>125520.27</v>
      </c>
      <c r="W35" s="52">
        <v>138216.39299999998</v>
      </c>
      <c r="X35" s="213"/>
      <c r="Y35" s="208">
        <v>15404</v>
      </c>
      <c r="Z35" s="209" t="s">
        <v>169</v>
      </c>
      <c r="AA35" s="209"/>
      <c r="AB35" s="214">
        <v>0</v>
      </c>
      <c r="AC35" s="214">
        <v>0</v>
      </c>
      <c r="AD35" s="206"/>
      <c r="AE35" s="208">
        <v>15404</v>
      </c>
      <c r="AF35" s="209" t="s">
        <v>169</v>
      </c>
      <c r="AG35" s="211">
        <v>74959.28</v>
      </c>
      <c r="AH35" s="212">
        <v>61881.84</v>
      </c>
      <c r="AI35" s="212">
        <v>74959.28</v>
      </c>
      <c r="AJ35" s="206"/>
      <c r="AK35" s="208">
        <v>15404</v>
      </c>
      <c r="AL35" s="209" t="s">
        <v>169</v>
      </c>
      <c r="AM35" s="211">
        <v>47749.79</v>
      </c>
      <c r="AN35" s="212">
        <v>32708.3</v>
      </c>
      <c r="AO35" s="212">
        <v>47749.79</v>
      </c>
      <c r="AP35" s="206"/>
      <c r="AQ35" s="208">
        <v>15404</v>
      </c>
      <c r="AR35" s="209" t="s">
        <v>169</v>
      </c>
      <c r="AS35" s="214">
        <v>57657.120000000003</v>
      </c>
      <c r="AT35" s="210">
        <v>35984.699999999997</v>
      </c>
      <c r="AU35" s="210">
        <v>57657.120000000003</v>
      </c>
      <c r="AV35" s="207"/>
      <c r="AW35" s="208">
        <v>15404</v>
      </c>
      <c r="AX35" s="209" t="s">
        <v>169</v>
      </c>
      <c r="AY35" s="215">
        <v>2620</v>
      </c>
      <c r="AZ35" s="216">
        <v>0</v>
      </c>
      <c r="BA35" s="217">
        <v>0</v>
      </c>
    </row>
    <row r="36" spans="1:53" s="13" customFormat="1" ht="21" customHeight="1" x14ac:dyDescent="0.2">
      <c r="A36" s="208">
        <v>15409</v>
      </c>
      <c r="B36" s="209" t="s">
        <v>166</v>
      </c>
      <c r="C36" s="210">
        <v>723120</v>
      </c>
      <c r="D36" s="210">
        <v>366803</v>
      </c>
      <c r="E36" s="210">
        <f t="shared" si="0"/>
        <v>693120</v>
      </c>
      <c r="F36" s="206"/>
      <c r="G36" s="208">
        <v>15409</v>
      </c>
      <c r="H36" s="209" t="s">
        <v>166</v>
      </c>
      <c r="I36" s="211">
        <v>31440</v>
      </c>
      <c r="J36" s="212">
        <v>18340</v>
      </c>
      <c r="K36" s="212">
        <v>33012</v>
      </c>
      <c r="L36" s="206"/>
      <c r="M36" s="208">
        <v>15409</v>
      </c>
      <c r="N36" s="209" t="s">
        <v>166</v>
      </c>
      <c r="O36" s="211">
        <v>15720</v>
      </c>
      <c r="P36" s="212">
        <v>18340</v>
      </c>
      <c r="Q36" s="212">
        <v>15720</v>
      </c>
      <c r="R36" s="206"/>
      <c r="S36" s="208">
        <v>15409</v>
      </c>
      <c r="T36" s="209" t="s">
        <v>166</v>
      </c>
      <c r="U36" s="211">
        <v>282960</v>
      </c>
      <c r="V36" s="52">
        <v>155890</v>
      </c>
      <c r="W36" s="52">
        <v>297108</v>
      </c>
      <c r="X36" s="213"/>
      <c r="Y36" s="208">
        <v>15409</v>
      </c>
      <c r="Z36" s="209" t="s">
        <v>166</v>
      </c>
      <c r="AA36" s="209"/>
      <c r="AB36" s="214">
        <v>0</v>
      </c>
      <c r="AC36" s="214">
        <v>0</v>
      </c>
      <c r="AD36" s="206"/>
      <c r="AE36" s="208">
        <v>15409</v>
      </c>
      <c r="AF36" s="209" t="s">
        <v>166</v>
      </c>
      <c r="AG36" s="211">
        <v>157200</v>
      </c>
      <c r="AH36" s="212">
        <v>82533</v>
      </c>
      <c r="AI36" s="212">
        <v>157200</v>
      </c>
      <c r="AJ36" s="206"/>
      <c r="AK36" s="208">
        <v>15409</v>
      </c>
      <c r="AL36" s="209" t="s">
        <v>166</v>
      </c>
      <c r="AM36" s="211">
        <v>94320</v>
      </c>
      <c r="AN36" s="212">
        <v>45850</v>
      </c>
      <c r="AO36" s="212">
        <v>94320</v>
      </c>
      <c r="AP36" s="206"/>
      <c r="AQ36" s="208">
        <v>15409</v>
      </c>
      <c r="AR36" s="209" t="s">
        <v>166</v>
      </c>
      <c r="AS36" s="214">
        <v>125760</v>
      </c>
      <c r="AT36" s="210">
        <v>45850</v>
      </c>
      <c r="AU36" s="210">
        <v>95760</v>
      </c>
      <c r="AV36" s="207"/>
      <c r="AW36" s="208">
        <v>15409</v>
      </c>
      <c r="AX36" s="209" t="s">
        <v>166</v>
      </c>
      <c r="AY36" s="215">
        <v>15720</v>
      </c>
      <c r="AZ36" s="216">
        <v>0</v>
      </c>
      <c r="BA36" s="217">
        <v>0</v>
      </c>
    </row>
    <row r="37" spans="1:53" s="13" customFormat="1" ht="21" customHeight="1" x14ac:dyDescent="0.2">
      <c r="A37" s="208">
        <v>15413</v>
      </c>
      <c r="B37" s="209" t="s">
        <v>170</v>
      </c>
      <c r="C37" s="210">
        <v>17340</v>
      </c>
      <c r="D37" s="210">
        <v>10430</v>
      </c>
      <c r="E37" s="210">
        <f t="shared" si="0"/>
        <v>37548</v>
      </c>
      <c r="F37" s="206"/>
      <c r="G37" s="208">
        <v>15413</v>
      </c>
      <c r="H37" s="209" t="s">
        <v>170</v>
      </c>
      <c r="I37" s="211"/>
      <c r="J37" s="212">
        <v>0</v>
      </c>
      <c r="K37" s="212">
        <v>18774</v>
      </c>
      <c r="L37" s="206"/>
      <c r="M37" s="208">
        <v>15413</v>
      </c>
      <c r="N37" s="209" t="s">
        <v>170</v>
      </c>
      <c r="O37" s="211"/>
      <c r="P37" s="212">
        <v>0</v>
      </c>
      <c r="Q37" s="212">
        <v>0</v>
      </c>
      <c r="R37" s="206"/>
      <c r="S37" s="208">
        <v>15413</v>
      </c>
      <c r="T37" s="209" t="s">
        <v>170</v>
      </c>
      <c r="U37" s="211"/>
      <c r="V37" s="52">
        <v>0</v>
      </c>
      <c r="W37" s="52">
        <v>18774</v>
      </c>
      <c r="X37" s="213"/>
      <c r="Y37" s="208">
        <v>15413</v>
      </c>
      <c r="Z37" s="209" t="s">
        <v>170</v>
      </c>
      <c r="AA37" s="209"/>
      <c r="AB37" s="214">
        <v>0</v>
      </c>
      <c r="AC37" s="214">
        <v>0</v>
      </c>
      <c r="AD37" s="206"/>
      <c r="AE37" s="208">
        <v>15413</v>
      </c>
      <c r="AF37" s="209" t="s">
        <v>170</v>
      </c>
      <c r="AG37" s="211"/>
      <c r="AH37" s="212">
        <v>0</v>
      </c>
      <c r="AI37" s="212">
        <v>0</v>
      </c>
      <c r="AJ37" s="206"/>
      <c r="AK37" s="208">
        <v>15413</v>
      </c>
      <c r="AL37" s="209" t="s">
        <v>170</v>
      </c>
      <c r="AM37" s="211"/>
      <c r="AN37" s="212">
        <v>0</v>
      </c>
      <c r="AO37" s="212">
        <v>0</v>
      </c>
      <c r="AP37" s="206"/>
      <c r="AQ37" s="208">
        <v>15413</v>
      </c>
      <c r="AR37" s="209" t="s">
        <v>170</v>
      </c>
      <c r="AS37" s="214">
        <v>17340</v>
      </c>
      <c r="AT37" s="210">
        <v>10430</v>
      </c>
      <c r="AU37" s="210">
        <v>0</v>
      </c>
      <c r="AV37" s="207"/>
      <c r="AW37" s="208">
        <v>15413</v>
      </c>
      <c r="AX37" s="209" t="s">
        <v>170</v>
      </c>
      <c r="AY37" s="215"/>
      <c r="AZ37" s="216">
        <v>0</v>
      </c>
      <c r="BA37" s="217">
        <v>0</v>
      </c>
    </row>
    <row r="38" spans="1:53" s="13" customFormat="1" ht="21" customHeight="1" x14ac:dyDescent="0.2">
      <c r="A38" s="208">
        <v>15416</v>
      </c>
      <c r="B38" s="209" t="s">
        <v>174</v>
      </c>
      <c r="C38" s="210">
        <v>45600</v>
      </c>
      <c r="D38" s="210">
        <v>0</v>
      </c>
      <c r="E38" s="210">
        <f t="shared" si="0"/>
        <v>31972.5</v>
      </c>
      <c r="F38" s="206"/>
      <c r="G38" s="208">
        <v>15416</v>
      </c>
      <c r="H38" s="209" t="s">
        <v>174</v>
      </c>
      <c r="I38" s="211">
        <v>1425</v>
      </c>
      <c r="J38" s="212">
        <v>0</v>
      </c>
      <c r="K38" s="212">
        <v>1522.5</v>
      </c>
      <c r="L38" s="206"/>
      <c r="M38" s="208">
        <v>15416</v>
      </c>
      <c r="N38" s="209" t="s">
        <v>174</v>
      </c>
      <c r="O38" s="211"/>
      <c r="P38" s="212">
        <v>0</v>
      </c>
      <c r="Q38" s="212">
        <v>0</v>
      </c>
      <c r="R38" s="206"/>
      <c r="S38" s="208">
        <v>15416</v>
      </c>
      <c r="T38" s="209" t="s">
        <v>174</v>
      </c>
      <c r="U38" s="211">
        <v>12825</v>
      </c>
      <c r="V38" s="52">
        <v>0</v>
      </c>
      <c r="W38" s="52">
        <v>9135</v>
      </c>
      <c r="X38" s="213"/>
      <c r="Y38" s="208">
        <v>15416</v>
      </c>
      <c r="Z38" s="209" t="s">
        <v>174</v>
      </c>
      <c r="AA38" s="209"/>
      <c r="AB38" s="214">
        <v>0</v>
      </c>
      <c r="AC38" s="214">
        <v>0</v>
      </c>
      <c r="AD38" s="206"/>
      <c r="AE38" s="208">
        <v>15416</v>
      </c>
      <c r="AF38" s="209" t="s">
        <v>174</v>
      </c>
      <c r="AG38" s="211">
        <v>11400</v>
      </c>
      <c r="AH38" s="212">
        <v>0</v>
      </c>
      <c r="AI38" s="212">
        <v>10657.5</v>
      </c>
      <c r="AJ38" s="206"/>
      <c r="AK38" s="208">
        <v>15416</v>
      </c>
      <c r="AL38" s="209" t="s">
        <v>174</v>
      </c>
      <c r="AM38" s="211">
        <v>7125</v>
      </c>
      <c r="AN38" s="212">
        <v>0</v>
      </c>
      <c r="AO38" s="212">
        <v>4567.5</v>
      </c>
      <c r="AP38" s="206"/>
      <c r="AQ38" s="208">
        <v>15416</v>
      </c>
      <c r="AR38" s="209" t="s">
        <v>174</v>
      </c>
      <c r="AS38" s="214">
        <v>11400</v>
      </c>
      <c r="AT38" s="210">
        <v>0</v>
      </c>
      <c r="AU38" s="210">
        <v>6090</v>
      </c>
      <c r="AV38" s="207"/>
      <c r="AW38" s="208">
        <v>15416</v>
      </c>
      <c r="AX38" s="209" t="s">
        <v>174</v>
      </c>
      <c r="AY38" s="215">
        <v>1425</v>
      </c>
      <c r="AZ38" s="216">
        <v>0</v>
      </c>
      <c r="BA38" s="217">
        <v>0</v>
      </c>
    </row>
    <row r="39" spans="1:53" s="13" customFormat="1" ht="21" customHeight="1" x14ac:dyDescent="0.2">
      <c r="A39" s="208">
        <v>15417</v>
      </c>
      <c r="B39" s="209" t="s">
        <v>167</v>
      </c>
      <c r="C39" s="210">
        <v>403512</v>
      </c>
      <c r="D39" s="210">
        <v>214480</v>
      </c>
      <c r="E39" s="210">
        <f t="shared" si="0"/>
        <v>392332.00000000006</v>
      </c>
      <c r="F39" s="206"/>
      <c r="G39" s="208">
        <v>15417</v>
      </c>
      <c r="H39" s="209" t="s">
        <v>167</v>
      </c>
      <c r="I39" s="211">
        <v>17544</v>
      </c>
      <c r="J39" s="212">
        <v>10724</v>
      </c>
      <c r="K39" s="212">
        <v>19303.2</v>
      </c>
      <c r="L39" s="206"/>
      <c r="M39" s="208">
        <v>15417</v>
      </c>
      <c r="N39" s="209" t="s">
        <v>167</v>
      </c>
      <c r="O39" s="211">
        <v>8772</v>
      </c>
      <c r="P39" s="212">
        <v>10724</v>
      </c>
      <c r="Q39" s="212">
        <v>8772</v>
      </c>
      <c r="R39" s="206"/>
      <c r="S39" s="208">
        <v>15417</v>
      </c>
      <c r="T39" s="209" t="s">
        <v>167</v>
      </c>
      <c r="U39" s="211">
        <v>157896</v>
      </c>
      <c r="V39" s="52">
        <v>91154</v>
      </c>
      <c r="W39" s="52">
        <v>173728.80000000005</v>
      </c>
      <c r="X39" s="213"/>
      <c r="Y39" s="208">
        <v>15417</v>
      </c>
      <c r="Z39" s="209" t="s">
        <v>167</v>
      </c>
      <c r="AA39" s="209"/>
      <c r="AB39" s="214">
        <v>0</v>
      </c>
      <c r="AC39" s="214">
        <v>0</v>
      </c>
      <c r="AD39" s="206"/>
      <c r="AE39" s="208">
        <v>15417</v>
      </c>
      <c r="AF39" s="209" t="s">
        <v>167</v>
      </c>
      <c r="AG39" s="211">
        <v>87720</v>
      </c>
      <c r="AH39" s="212">
        <v>48258</v>
      </c>
      <c r="AI39" s="212">
        <v>87720</v>
      </c>
      <c r="AJ39" s="206"/>
      <c r="AK39" s="208">
        <v>15417</v>
      </c>
      <c r="AL39" s="209" t="s">
        <v>167</v>
      </c>
      <c r="AM39" s="211">
        <v>52632</v>
      </c>
      <c r="AN39" s="212">
        <v>26810</v>
      </c>
      <c r="AO39" s="212">
        <v>52632</v>
      </c>
      <c r="AP39" s="206"/>
      <c r="AQ39" s="208">
        <v>15417</v>
      </c>
      <c r="AR39" s="209" t="s">
        <v>167</v>
      </c>
      <c r="AS39" s="214">
        <v>70176</v>
      </c>
      <c r="AT39" s="210">
        <v>26810</v>
      </c>
      <c r="AU39" s="210">
        <v>50176</v>
      </c>
      <c r="AV39" s="207"/>
      <c r="AW39" s="208">
        <v>15417</v>
      </c>
      <c r="AX39" s="209" t="s">
        <v>167</v>
      </c>
      <c r="AY39" s="215">
        <v>8772</v>
      </c>
      <c r="AZ39" s="216">
        <v>0</v>
      </c>
      <c r="BA39" s="217">
        <v>0</v>
      </c>
    </row>
    <row r="40" spans="1:53" s="13" customFormat="1" ht="21" customHeight="1" x14ac:dyDescent="0.2">
      <c r="A40" s="208">
        <v>15418</v>
      </c>
      <c r="B40" s="209" t="s">
        <v>177</v>
      </c>
      <c r="C40" s="210">
        <v>194585.49</v>
      </c>
      <c r="D40" s="210">
        <v>178616.77000000002</v>
      </c>
      <c r="E40" s="210">
        <f t="shared" si="0"/>
        <v>203389.44840000002</v>
      </c>
      <c r="F40" s="206"/>
      <c r="G40" s="208">
        <v>15418</v>
      </c>
      <c r="H40" s="209" t="s">
        <v>177</v>
      </c>
      <c r="I40" s="211">
        <v>6971.72</v>
      </c>
      <c r="J40" s="212">
        <v>7250.59</v>
      </c>
      <c r="K40" s="212">
        <v>7917.6425999999992</v>
      </c>
      <c r="L40" s="206"/>
      <c r="M40" s="208">
        <v>15418</v>
      </c>
      <c r="N40" s="209" t="s">
        <v>177</v>
      </c>
      <c r="O40" s="211">
        <v>4322.26</v>
      </c>
      <c r="P40" s="212">
        <v>9429.6</v>
      </c>
      <c r="Q40" s="212">
        <v>4322.26</v>
      </c>
      <c r="R40" s="206"/>
      <c r="S40" s="208">
        <v>15418</v>
      </c>
      <c r="T40" s="209" t="s">
        <v>177</v>
      </c>
      <c r="U40" s="211">
        <v>73499.78</v>
      </c>
      <c r="V40" s="52">
        <v>75179.89</v>
      </c>
      <c r="W40" s="52">
        <v>82929.835800000001</v>
      </c>
      <c r="X40" s="213"/>
      <c r="Y40" s="208">
        <v>15418</v>
      </c>
      <c r="Z40" s="209" t="s">
        <v>177</v>
      </c>
      <c r="AA40" s="209"/>
      <c r="AB40" s="214"/>
      <c r="AC40" s="214"/>
      <c r="AD40" s="206"/>
      <c r="AE40" s="208">
        <v>15418</v>
      </c>
      <c r="AF40" s="209" t="s">
        <v>177</v>
      </c>
      <c r="AG40" s="211">
        <v>44975.55</v>
      </c>
      <c r="AH40" s="212">
        <v>40337.17</v>
      </c>
      <c r="AI40" s="212">
        <v>44975.55</v>
      </c>
      <c r="AJ40" s="206"/>
      <c r="AK40" s="208">
        <v>15418</v>
      </c>
      <c r="AL40" s="209" t="s">
        <v>177</v>
      </c>
      <c r="AM40" s="211">
        <v>28649.87</v>
      </c>
      <c r="AN40" s="212">
        <v>24828.69</v>
      </c>
      <c r="AO40" s="212">
        <v>28649.87</v>
      </c>
      <c r="AP40" s="206"/>
      <c r="AQ40" s="208">
        <v>15418</v>
      </c>
      <c r="AR40" s="209" t="s">
        <v>177</v>
      </c>
      <c r="AS40" s="214">
        <v>34594.29</v>
      </c>
      <c r="AT40" s="210">
        <v>21590.83</v>
      </c>
      <c r="AU40" s="210">
        <v>34594.29</v>
      </c>
      <c r="AV40" s="207"/>
      <c r="AW40" s="208">
        <v>15418</v>
      </c>
      <c r="AX40" s="209" t="s">
        <v>177</v>
      </c>
      <c r="AY40" s="215">
        <v>1572.02</v>
      </c>
      <c r="AZ40" s="216">
        <v>0</v>
      </c>
      <c r="BA40" s="217">
        <v>0</v>
      </c>
    </row>
    <row r="41" spans="1:53" s="13" customFormat="1" ht="21" customHeight="1" x14ac:dyDescent="0.2">
      <c r="A41" s="208" t="s">
        <v>60</v>
      </c>
      <c r="B41" s="209" t="s">
        <v>61</v>
      </c>
      <c r="C41" s="210">
        <v>446016</v>
      </c>
      <c r="D41" s="210">
        <v>236040</v>
      </c>
      <c r="E41" s="210">
        <f t="shared" si="0"/>
        <v>434836</v>
      </c>
      <c r="F41" s="206"/>
      <c r="G41" s="208" t="s">
        <v>60</v>
      </c>
      <c r="H41" s="209" t="s">
        <v>61</v>
      </c>
      <c r="I41" s="211">
        <v>19392</v>
      </c>
      <c r="J41" s="212">
        <v>11802</v>
      </c>
      <c r="K41" s="212">
        <v>21243.599999999999</v>
      </c>
      <c r="L41" s="206"/>
      <c r="M41" s="208" t="s">
        <v>60</v>
      </c>
      <c r="N41" s="209" t="s">
        <v>61</v>
      </c>
      <c r="O41" s="211">
        <v>9696</v>
      </c>
      <c r="P41" s="212">
        <v>11802</v>
      </c>
      <c r="Q41" s="212">
        <v>9696</v>
      </c>
      <c r="R41" s="206"/>
      <c r="S41" s="208" t="s">
        <v>60</v>
      </c>
      <c r="T41" s="209" t="s">
        <v>61</v>
      </c>
      <c r="U41" s="211">
        <v>174528</v>
      </c>
      <c r="V41" s="52">
        <v>100317</v>
      </c>
      <c r="W41" s="52">
        <v>191192.39999999997</v>
      </c>
      <c r="X41" s="213"/>
      <c r="Y41" s="208" t="s">
        <v>60</v>
      </c>
      <c r="Z41" s="209" t="s">
        <v>61</v>
      </c>
      <c r="AA41" s="209"/>
      <c r="AB41" s="214">
        <v>0</v>
      </c>
      <c r="AC41" s="214">
        <v>0</v>
      </c>
      <c r="AD41" s="206"/>
      <c r="AE41" s="208" t="s">
        <v>60</v>
      </c>
      <c r="AF41" s="209" t="s">
        <v>61</v>
      </c>
      <c r="AG41" s="211">
        <v>96960</v>
      </c>
      <c r="AH41" s="212">
        <v>53109</v>
      </c>
      <c r="AI41" s="212">
        <v>96960</v>
      </c>
      <c r="AJ41" s="221"/>
      <c r="AK41" s="208" t="s">
        <v>60</v>
      </c>
      <c r="AL41" s="209" t="s">
        <v>61</v>
      </c>
      <c r="AM41" s="211">
        <v>58176</v>
      </c>
      <c r="AN41" s="212">
        <v>29505</v>
      </c>
      <c r="AO41" s="212">
        <v>58176</v>
      </c>
      <c r="AP41" s="206"/>
      <c r="AQ41" s="208" t="s">
        <v>60</v>
      </c>
      <c r="AR41" s="209" t="s">
        <v>61</v>
      </c>
      <c r="AS41" s="214">
        <v>77568</v>
      </c>
      <c r="AT41" s="210">
        <v>29505</v>
      </c>
      <c r="AU41" s="210">
        <v>57568</v>
      </c>
      <c r="AV41" s="207"/>
      <c r="AW41" s="208" t="s">
        <v>60</v>
      </c>
      <c r="AX41" s="209" t="s">
        <v>61</v>
      </c>
      <c r="AY41" s="215">
        <v>9696</v>
      </c>
      <c r="AZ41" s="216">
        <v>0</v>
      </c>
      <c r="BA41" s="217">
        <v>0</v>
      </c>
    </row>
    <row r="42" spans="1:53" s="13" customFormat="1" ht="21" customHeight="1" x14ac:dyDescent="0.2">
      <c r="A42" s="208">
        <v>15420</v>
      </c>
      <c r="B42" s="209" t="s">
        <v>173</v>
      </c>
      <c r="C42" s="210">
        <v>21000</v>
      </c>
      <c r="D42" s="210">
        <v>12460</v>
      </c>
      <c r="E42" s="210">
        <f t="shared" si="0"/>
        <v>21000</v>
      </c>
      <c r="F42" s="206"/>
      <c r="G42" s="208">
        <v>15420</v>
      </c>
      <c r="H42" s="209" t="s">
        <v>173</v>
      </c>
      <c r="I42" s="211"/>
      <c r="J42" s="212">
        <v>0</v>
      </c>
      <c r="K42" s="212">
        <v>0</v>
      </c>
      <c r="L42" s="206"/>
      <c r="M42" s="208">
        <v>15420</v>
      </c>
      <c r="N42" s="209" t="s">
        <v>173</v>
      </c>
      <c r="O42" s="211"/>
      <c r="P42" s="212">
        <v>0</v>
      </c>
      <c r="Q42" s="212">
        <v>0</v>
      </c>
      <c r="R42" s="206"/>
      <c r="S42" s="208">
        <v>15420</v>
      </c>
      <c r="T42" s="209" t="s">
        <v>173</v>
      </c>
      <c r="U42" s="211"/>
      <c r="V42" s="52">
        <v>0</v>
      </c>
      <c r="W42" s="52">
        <v>0</v>
      </c>
      <c r="X42" s="213"/>
      <c r="Y42" s="208">
        <v>15420</v>
      </c>
      <c r="Z42" s="209" t="s">
        <v>173</v>
      </c>
      <c r="AA42" s="209"/>
      <c r="AB42" s="214">
        <v>0</v>
      </c>
      <c r="AC42" s="214">
        <v>0</v>
      </c>
      <c r="AD42" s="206"/>
      <c r="AE42" s="208">
        <v>15420</v>
      </c>
      <c r="AF42" s="209" t="s">
        <v>173</v>
      </c>
      <c r="AG42" s="211"/>
      <c r="AH42" s="212">
        <v>0</v>
      </c>
      <c r="AI42" s="212">
        <v>0</v>
      </c>
      <c r="AJ42" s="207"/>
      <c r="AK42" s="208">
        <v>15420</v>
      </c>
      <c r="AL42" s="209" t="s">
        <v>173</v>
      </c>
      <c r="AM42" s="211">
        <v>21000</v>
      </c>
      <c r="AN42" s="212">
        <v>12460</v>
      </c>
      <c r="AO42" s="212">
        <v>21000</v>
      </c>
      <c r="AP42" s="206"/>
      <c r="AQ42" s="208">
        <v>15420</v>
      </c>
      <c r="AR42" s="209" t="s">
        <v>173</v>
      </c>
      <c r="AS42" s="214"/>
      <c r="AT42" s="210">
        <v>0</v>
      </c>
      <c r="AU42" s="210">
        <v>0</v>
      </c>
      <c r="AV42" s="207"/>
      <c r="AW42" s="208">
        <v>15420</v>
      </c>
      <c r="AX42" s="209" t="s">
        <v>173</v>
      </c>
      <c r="AY42" s="215"/>
      <c r="AZ42" s="216">
        <v>0</v>
      </c>
      <c r="BA42" s="217">
        <v>0</v>
      </c>
    </row>
    <row r="43" spans="1:53" s="13" customFormat="1" ht="21" customHeight="1" x14ac:dyDescent="0.2">
      <c r="A43" s="208">
        <v>15421</v>
      </c>
      <c r="B43" s="209" t="s">
        <v>178</v>
      </c>
      <c r="C43" s="210">
        <v>27455</v>
      </c>
      <c r="D43" s="210">
        <v>17920</v>
      </c>
      <c r="E43" s="210">
        <f t="shared" si="0"/>
        <v>23739</v>
      </c>
      <c r="F43" s="206"/>
      <c r="G43" s="208">
        <v>15421</v>
      </c>
      <c r="H43" s="209" t="s">
        <v>178</v>
      </c>
      <c r="I43" s="211"/>
      <c r="J43" s="212">
        <v>0</v>
      </c>
      <c r="K43" s="212">
        <v>1344</v>
      </c>
      <c r="L43" s="206"/>
      <c r="M43" s="208">
        <v>15421</v>
      </c>
      <c r="N43" s="209" t="s">
        <v>178</v>
      </c>
      <c r="O43" s="211"/>
      <c r="P43" s="212">
        <v>0</v>
      </c>
      <c r="Q43" s="212">
        <v>0</v>
      </c>
      <c r="R43" s="206"/>
      <c r="S43" s="208">
        <v>15421</v>
      </c>
      <c r="T43" s="209" t="s">
        <v>178</v>
      </c>
      <c r="U43" s="211">
        <v>11250</v>
      </c>
      <c r="V43" s="52">
        <v>10240</v>
      </c>
      <c r="W43" s="52">
        <v>10752</v>
      </c>
      <c r="X43" s="213"/>
      <c r="Y43" s="208">
        <v>15421</v>
      </c>
      <c r="Z43" s="209" t="s">
        <v>178</v>
      </c>
      <c r="AA43" s="209"/>
      <c r="AB43" s="214">
        <v>0</v>
      </c>
      <c r="AC43" s="214">
        <v>0</v>
      </c>
      <c r="AD43" s="206"/>
      <c r="AE43" s="208">
        <v>15421</v>
      </c>
      <c r="AF43" s="209" t="s">
        <v>178</v>
      </c>
      <c r="AG43" s="211">
        <v>3705</v>
      </c>
      <c r="AH43" s="212">
        <v>3840</v>
      </c>
      <c r="AI43" s="212">
        <v>3705</v>
      </c>
      <c r="AJ43" s="221"/>
      <c r="AK43" s="208">
        <v>15421</v>
      </c>
      <c r="AL43" s="209" t="s">
        <v>178</v>
      </c>
      <c r="AM43" s="211">
        <v>5000</v>
      </c>
      <c r="AN43" s="212">
        <v>1280</v>
      </c>
      <c r="AO43" s="212">
        <v>2688</v>
      </c>
      <c r="AP43" s="206"/>
      <c r="AQ43" s="208">
        <v>15421</v>
      </c>
      <c r="AR43" s="209" t="s">
        <v>178</v>
      </c>
      <c r="AS43" s="214">
        <v>6250</v>
      </c>
      <c r="AT43" s="210">
        <v>2560</v>
      </c>
      <c r="AU43" s="210">
        <v>5250</v>
      </c>
      <c r="AV43" s="207"/>
      <c r="AW43" s="208">
        <v>15421</v>
      </c>
      <c r="AX43" s="209" t="s">
        <v>178</v>
      </c>
      <c r="AY43" s="215">
        <v>1250</v>
      </c>
      <c r="AZ43" s="216">
        <v>0</v>
      </c>
      <c r="BA43" s="217">
        <v>0</v>
      </c>
    </row>
    <row r="44" spans="1:53" s="13" customFormat="1" ht="21" customHeight="1" x14ac:dyDescent="0.2">
      <c r="A44" s="208">
        <v>15423</v>
      </c>
      <c r="B44" s="209" t="s">
        <v>426</v>
      </c>
      <c r="C44" s="210">
        <v>28350</v>
      </c>
      <c r="D44" s="210">
        <v>0</v>
      </c>
      <c r="E44" s="210">
        <f t="shared" si="0"/>
        <v>30712.5</v>
      </c>
      <c r="F44" s="206"/>
      <c r="G44" s="208">
        <v>15423</v>
      </c>
      <c r="H44" s="209" t="s">
        <v>426</v>
      </c>
      <c r="I44" s="211">
        <v>1260</v>
      </c>
      <c r="J44" s="212">
        <v>0</v>
      </c>
      <c r="K44" s="212">
        <v>1575</v>
      </c>
      <c r="L44" s="206"/>
      <c r="M44" s="208">
        <v>15423</v>
      </c>
      <c r="N44" s="209" t="s">
        <v>426</v>
      </c>
      <c r="O44" s="211">
        <v>630</v>
      </c>
      <c r="P44" s="212">
        <v>0</v>
      </c>
      <c r="Q44" s="212">
        <v>630</v>
      </c>
      <c r="R44" s="206"/>
      <c r="S44" s="208">
        <v>15423</v>
      </c>
      <c r="T44" s="209" t="s">
        <v>426</v>
      </c>
      <c r="U44" s="211">
        <v>10710</v>
      </c>
      <c r="V44" s="52">
        <v>0</v>
      </c>
      <c r="W44" s="52">
        <v>13387.5</v>
      </c>
      <c r="X44" s="213"/>
      <c r="Y44" s="208">
        <v>15423</v>
      </c>
      <c r="Z44" s="209" t="s">
        <v>426</v>
      </c>
      <c r="AA44" s="209"/>
      <c r="AB44" s="214">
        <v>0</v>
      </c>
      <c r="AC44" s="214">
        <v>0</v>
      </c>
      <c r="AD44" s="207"/>
      <c r="AE44" s="208">
        <v>15423</v>
      </c>
      <c r="AF44" s="209" t="s">
        <v>426</v>
      </c>
      <c r="AG44" s="211">
        <v>6300</v>
      </c>
      <c r="AH44" s="212">
        <v>0</v>
      </c>
      <c r="AI44" s="212">
        <v>6300</v>
      </c>
      <c r="AJ44" s="207"/>
      <c r="AK44" s="208">
        <v>15423</v>
      </c>
      <c r="AL44" s="209" t="s">
        <v>426</v>
      </c>
      <c r="AM44" s="211">
        <v>3780</v>
      </c>
      <c r="AN44" s="212">
        <v>0</v>
      </c>
      <c r="AO44" s="212">
        <v>3780</v>
      </c>
      <c r="AP44" s="206"/>
      <c r="AQ44" s="208">
        <v>15423</v>
      </c>
      <c r="AR44" s="209" t="s">
        <v>426</v>
      </c>
      <c r="AS44" s="214">
        <v>5040</v>
      </c>
      <c r="AT44" s="210">
        <v>0</v>
      </c>
      <c r="AU44" s="210">
        <v>5040</v>
      </c>
      <c r="AV44" s="207"/>
      <c r="AW44" s="208">
        <v>15423</v>
      </c>
      <c r="AX44" s="209" t="s">
        <v>426</v>
      </c>
      <c r="AY44" s="215">
        <v>630</v>
      </c>
      <c r="AZ44" s="216">
        <v>0</v>
      </c>
      <c r="BA44" s="217">
        <v>0</v>
      </c>
    </row>
    <row r="45" spans="1:53" s="13" customFormat="1" ht="21" customHeight="1" x14ac:dyDescent="0.2">
      <c r="A45" s="208">
        <v>15424</v>
      </c>
      <c r="B45" s="209" t="s">
        <v>175</v>
      </c>
      <c r="C45" s="210">
        <v>21600</v>
      </c>
      <c r="D45" s="210">
        <v>16150</v>
      </c>
      <c r="E45" s="210">
        <f t="shared" si="0"/>
        <v>23670</v>
      </c>
      <c r="F45" s="206"/>
      <c r="G45" s="208">
        <v>15424</v>
      </c>
      <c r="H45" s="209" t="s">
        <v>175</v>
      </c>
      <c r="I45" s="211">
        <v>900</v>
      </c>
      <c r="J45" s="212">
        <v>950</v>
      </c>
      <c r="K45" s="212">
        <v>997.5</v>
      </c>
      <c r="L45" s="206"/>
      <c r="M45" s="208">
        <v>15424</v>
      </c>
      <c r="N45" s="209" t="s">
        <v>175</v>
      </c>
      <c r="O45" s="211"/>
      <c r="P45" s="212">
        <v>950</v>
      </c>
      <c r="Q45" s="212">
        <v>997.5</v>
      </c>
      <c r="R45" s="206"/>
      <c r="S45" s="208">
        <v>15424</v>
      </c>
      <c r="T45" s="209" t="s">
        <v>175</v>
      </c>
      <c r="U45" s="211">
        <v>4500</v>
      </c>
      <c r="V45" s="52">
        <v>4750</v>
      </c>
      <c r="W45" s="52">
        <v>6982.5</v>
      </c>
      <c r="X45" s="213"/>
      <c r="Y45" s="208">
        <v>15424</v>
      </c>
      <c r="Z45" s="209" t="s">
        <v>175</v>
      </c>
      <c r="AA45" s="209"/>
      <c r="AB45" s="214">
        <v>0</v>
      </c>
      <c r="AC45" s="214">
        <v>0</v>
      </c>
      <c r="AD45" s="207"/>
      <c r="AE45" s="208">
        <v>15424</v>
      </c>
      <c r="AF45" s="209" t="s">
        <v>175</v>
      </c>
      <c r="AG45" s="211">
        <v>6300</v>
      </c>
      <c r="AH45" s="212">
        <v>4750</v>
      </c>
      <c r="AI45" s="212">
        <v>6300</v>
      </c>
      <c r="AJ45" s="207"/>
      <c r="AK45" s="208">
        <v>15424</v>
      </c>
      <c r="AL45" s="209" t="s">
        <v>175</v>
      </c>
      <c r="AM45" s="211">
        <v>3600</v>
      </c>
      <c r="AN45" s="212">
        <v>1900</v>
      </c>
      <c r="AO45" s="212">
        <v>2992.5</v>
      </c>
      <c r="AP45" s="206"/>
      <c r="AQ45" s="208">
        <v>15424</v>
      </c>
      <c r="AR45" s="209" t="s">
        <v>175</v>
      </c>
      <c r="AS45" s="214">
        <v>5400</v>
      </c>
      <c r="AT45" s="210">
        <v>2850</v>
      </c>
      <c r="AU45" s="210">
        <v>5400</v>
      </c>
      <c r="AV45" s="207"/>
      <c r="AW45" s="208">
        <v>15424</v>
      </c>
      <c r="AX45" s="209" t="s">
        <v>175</v>
      </c>
      <c r="AY45" s="215">
        <v>900</v>
      </c>
      <c r="AZ45" s="216">
        <v>0</v>
      </c>
      <c r="BA45" s="217">
        <v>0</v>
      </c>
    </row>
    <row r="46" spans="1:53" s="13" customFormat="1" ht="21" customHeight="1" x14ac:dyDescent="0.2">
      <c r="A46" s="208">
        <v>15425</v>
      </c>
      <c r="B46" s="209" t="s">
        <v>168</v>
      </c>
      <c r="C46" s="210">
        <v>220176</v>
      </c>
      <c r="D46" s="210">
        <v>133560</v>
      </c>
      <c r="E46" s="210">
        <f t="shared" si="0"/>
        <v>232295.99999999997</v>
      </c>
      <c r="F46" s="206"/>
      <c r="G46" s="208">
        <v>15425</v>
      </c>
      <c r="H46" s="209" t="s">
        <v>168</v>
      </c>
      <c r="I46" s="211">
        <v>10008</v>
      </c>
      <c r="J46" s="212">
        <v>6678</v>
      </c>
      <c r="K46" s="212">
        <v>12020.4</v>
      </c>
      <c r="L46" s="206"/>
      <c r="M46" s="208">
        <v>15425</v>
      </c>
      <c r="N46" s="209" t="s">
        <v>168</v>
      </c>
      <c r="O46" s="211">
        <v>5004</v>
      </c>
      <c r="P46" s="212">
        <v>6678</v>
      </c>
      <c r="Q46" s="212">
        <v>5004</v>
      </c>
      <c r="R46" s="206"/>
      <c r="S46" s="208">
        <v>15425</v>
      </c>
      <c r="T46" s="209" t="s">
        <v>168</v>
      </c>
      <c r="U46" s="211">
        <v>90072</v>
      </c>
      <c r="V46" s="52">
        <v>56763</v>
      </c>
      <c r="W46" s="52">
        <v>108183.59999999996</v>
      </c>
      <c r="X46" s="213"/>
      <c r="Y46" s="208">
        <v>15425</v>
      </c>
      <c r="Z46" s="209" t="s">
        <v>168</v>
      </c>
      <c r="AA46" s="209"/>
      <c r="AB46" s="214">
        <v>0</v>
      </c>
      <c r="AC46" s="214">
        <v>0</v>
      </c>
      <c r="AD46" s="206"/>
      <c r="AE46" s="208">
        <v>15425</v>
      </c>
      <c r="AF46" s="209" t="s">
        <v>168</v>
      </c>
      <c r="AG46" s="211">
        <v>50040</v>
      </c>
      <c r="AH46" s="212">
        <v>30051</v>
      </c>
      <c r="AI46" s="212">
        <v>50040</v>
      </c>
      <c r="AJ46" s="206"/>
      <c r="AK46" s="208">
        <v>15425</v>
      </c>
      <c r="AL46" s="209" t="s">
        <v>168</v>
      </c>
      <c r="AM46" s="211">
        <v>25020</v>
      </c>
      <c r="AN46" s="212">
        <v>16695</v>
      </c>
      <c r="AO46" s="212">
        <v>25020</v>
      </c>
      <c r="AP46" s="206"/>
      <c r="AQ46" s="208">
        <v>15425</v>
      </c>
      <c r="AR46" s="209" t="s">
        <v>168</v>
      </c>
      <c r="AS46" s="214">
        <v>35028</v>
      </c>
      <c r="AT46" s="210">
        <v>16695</v>
      </c>
      <c r="AU46" s="210">
        <v>32028</v>
      </c>
      <c r="AV46" s="207"/>
      <c r="AW46" s="208">
        <v>15425</v>
      </c>
      <c r="AX46" s="209" t="s">
        <v>168</v>
      </c>
      <c r="AY46" s="215">
        <v>5004</v>
      </c>
      <c r="AZ46" s="216">
        <v>0</v>
      </c>
      <c r="BA46" s="217">
        <v>0</v>
      </c>
    </row>
    <row r="47" spans="1:53" s="13" customFormat="1" ht="21" customHeight="1" x14ac:dyDescent="0.2">
      <c r="A47" s="208">
        <v>15426</v>
      </c>
      <c r="B47" s="209" t="s">
        <v>171</v>
      </c>
      <c r="C47" s="210">
        <v>13560</v>
      </c>
      <c r="D47" s="210">
        <v>7910</v>
      </c>
      <c r="E47" s="210">
        <f t="shared" si="0"/>
        <v>14238</v>
      </c>
      <c r="F47" s="206"/>
      <c r="G47" s="208">
        <v>15426</v>
      </c>
      <c r="H47" s="209" t="s">
        <v>171</v>
      </c>
      <c r="I47" s="211"/>
      <c r="J47" s="212">
        <v>0</v>
      </c>
      <c r="K47" s="212">
        <v>0</v>
      </c>
      <c r="L47" s="206"/>
      <c r="M47" s="208">
        <v>15426</v>
      </c>
      <c r="N47" s="209" t="s">
        <v>171</v>
      </c>
      <c r="O47" s="211"/>
      <c r="P47" s="212">
        <v>0</v>
      </c>
      <c r="Q47" s="212">
        <v>0</v>
      </c>
      <c r="R47" s="206"/>
      <c r="S47" s="208">
        <v>15426</v>
      </c>
      <c r="T47" s="209" t="s">
        <v>171</v>
      </c>
      <c r="U47" s="211">
        <v>13560</v>
      </c>
      <c r="V47" s="52">
        <v>7910</v>
      </c>
      <c r="W47" s="52">
        <v>14238</v>
      </c>
      <c r="X47" s="213"/>
      <c r="Y47" s="208">
        <v>15426</v>
      </c>
      <c r="Z47" s="209" t="s">
        <v>171</v>
      </c>
      <c r="AA47" s="209"/>
      <c r="AB47" s="214">
        <v>0</v>
      </c>
      <c r="AC47" s="214">
        <v>0</v>
      </c>
      <c r="AD47" s="206"/>
      <c r="AE47" s="208">
        <v>15426</v>
      </c>
      <c r="AF47" s="209" t="s">
        <v>171</v>
      </c>
      <c r="AG47" s="211"/>
      <c r="AH47" s="212">
        <v>0</v>
      </c>
      <c r="AI47" s="212">
        <v>0</v>
      </c>
      <c r="AJ47" s="206"/>
      <c r="AK47" s="208">
        <v>15426</v>
      </c>
      <c r="AL47" s="209" t="s">
        <v>171</v>
      </c>
      <c r="AM47" s="211"/>
      <c r="AN47" s="212">
        <v>0</v>
      </c>
      <c r="AO47" s="212">
        <v>0</v>
      </c>
      <c r="AP47" s="206"/>
      <c r="AQ47" s="208">
        <v>15426</v>
      </c>
      <c r="AR47" s="209" t="s">
        <v>171</v>
      </c>
      <c r="AS47" s="214"/>
      <c r="AT47" s="210">
        <v>0</v>
      </c>
      <c r="AU47" s="210">
        <v>0</v>
      </c>
      <c r="AV47" s="207"/>
      <c r="AW47" s="208">
        <v>15426</v>
      </c>
      <c r="AX47" s="209" t="s">
        <v>171</v>
      </c>
      <c r="AY47" s="215"/>
      <c r="AZ47" s="216">
        <v>0</v>
      </c>
      <c r="BA47" s="217">
        <v>0</v>
      </c>
    </row>
    <row r="48" spans="1:53" s="13" customFormat="1" ht="21" customHeight="1" x14ac:dyDescent="0.2">
      <c r="A48" s="208">
        <v>15427</v>
      </c>
      <c r="B48" s="209" t="s">
        <v>427</v>
      </c>
      <c r="C48" s="210">
        <v>81000</v>
      </c>
      <c r="D48" s="210">
        <v>34200</v>
      </c>
      <c r="E48" s="210">
        <f t="shared" si="0"/>
        <v>75800</v>
      </c>
      <c r="F48" s="206"/>
      <c r="G48" s="208">
        <v>15427</v>
      </c>
      <c r="H48" s="209" t="s">
        <v>427</v>
      </c>
      <c r="I48" s="211">
        <v>3600</v>
      </c>
      <c r="J48" s="212">
        <v>1800</v>
      </c>
      <c r="K48" s="212">
        <v>3780</v>
      </c>
      <c r="L48" s="206"/>
      <c r="M48" s="208">
        <v>15427</v>
      </c>
      <c r="N48" s="209" t="s">
        <v>427</v>
      </c>
      <c r="O48" s="211">
        <v>1800</v>
      </c>
      <c r="P48" s="212">
        <v>1800</v>
      </c>
      <c r="Q48" s="212">
        <v>1800</v>
      </c>
      <c r="R48" s="206"/>
      <c r="S48" s="208">
        <v>15427</v>
      </c>
      <c r="T48" s="209" t="s">
        <v>427</v>
      </c>
      <c r="U48" s="211">
        <v>30600</v>
      </c>
      <c r="V48" s="52">
        <v>14400</v>
      </c>
      <c r="W48" s="52">
        <v>34020</v>
      </c>
      <c r="X48" s="213"/>
      <c r="Y48" s="208">
        <v>15427</v>
      </c>
      <c r="Z48" s="209" t="s">
        <v>427</v>
      </c>
      <c r="AA48" s="209"/>
      <c r="AB48" s="214">
        <v>0</v>
      </c>
      <c r="AC48" s="214">
        <v>0</v>
      </c>
      <c r="AD48" s="206"/>
      <c r="AE48" s="208">
        <v>15427</v>
      </c>
      <c r="AF48" s="209" t="s">
        <v>427</v>
      </c>
      <c r="AG48" s="211">
        <v>18000</v>
      </c>
      <c r="AH48" s="212">
        <v>8100</v>
      </c>
      <c r="AI48" s="212">
        <v>16000</v>
      </c>
      <c r="AJ48" s="206"/>
      <c r="AK48" s="208">
        <v>15427</v>
      </c>
      <c r="AL48" s="209" t="s">
        <v>427</v>
      </c>
      <c r="AM48" s="211">
        <v>10800</v>
      </c>
      <c r="AN48" s="212">
        <v>3600</v>
      </c>
      <c r="AO48" s="212">
        <v>10800</v>
      </c>
      <c r="AP48" s="206"/>
      <c r="AQ48" s="208">
        <v>15427</v>
      </c>
      <c r="AR48" s="209" t="s">
        <v>427</v>
      </c>
      <c r="AS48" s="214">
        <v>14400</v>
      </c>
      <c r="AT48" s="210">
        <v>4500</v>
      </c>
      <c r="AU48" s="210">
        <v>9400</v>
      </c>
      <c r="AV48" s="207"/>
      <c r="AW48" s="208">
        <v>15427</v>
      </c>
      <c r="AX48" s="209" t="s">
        <v>427</v>
      </c>
      <c r="AY48" s="215">
        <v>1800</v>
      </c>
      <c r="AZ48" s="216">
        <v>0</v>
      </c>
      <c r="BA48" s="217">
        <v>0</v>
      </c>
    </row>
    <row r="49" spans="1:54" s="13" customFormat="1" ht="21" customHeight="1" x14ac:dyDescent="0.2">
      <c r="A49" s="208" t="s">
        <v>62</v>
      </c>
      <c r="B49" s="209" t="s">
        <v>63</v>
      </c>
      <c r="C49" s="210">
        <v>4998506.8033333337</v>
      </c>
      <c r="D49" s="210">
        <v>3367811.8600000003</v>
      </c>
      <c r="E49" s="210">
        <f t="shared" si="0"/>
        <v>5904054.6336666644</v>
      </c>
      <c r="F49" s="206"/>
      <c r="G49" s="208" t="s">
        <v>62</v>
      </c>
      <c r="H49" s="209" t="s">
        <v>63</v>
      </c>
      <c r="I49" s="211">
        <v>279065.89333333302</v>
      </c>
      <c r="J49" s="212">
        <v>134344.87</v>
      </c>
      <c r="K49" s="212">
        <v>279065.89333333302</v>
      </c>
      <c r="L49" s="206"/>
      <c r="M49" s="208" t="s">
        <v>62</v>
      </c>
      <c r="N49" s="209" t="s">
        <v>63</v>
      </c>
      <c r="O49" s="211">
        <v>324673.91999999998</v>
      </c>
      <c r="P49" s="212">
        <v>200983.74999999997</v>
      </c>
      <c r="Q49" s="212">
        <v>224673.92000000001</v>
      </c>
      <c r="R49" s="206"/>
      <c r="S49" s="208" t="s">
        <v>62</v>
      </c>
      <c r="T49" s="209" t="s">
        <v>63</v>
      </c>
      <c r="U49" s="211">
        <v>1195466.66666667</v>
      </c>
      <c r="V49" s="52">
        <v>1387532.07</v>
      </c>
      <c r="W49" s="52">
        <v>2411560.6445000004</v>
      </c>
      <c r="X49" s="213"/>
      <c r="Y49" s="208" t="s">
        <v>62</v>
      </c>
      <c r="Z49" s="209" t="s">
        <v>63</v>
      </c>
      <c r="AA49" s="209"/>
      <c r="AB49" s="214">
        <v>0</v>
      </c>
      <c r="AC49" s="214">
        <v>0</v>
      </c>
      <c r="AD49" s="206"/>
      <c r="AE49" s="208" t="s">
        <v>62</v>
      </c>
      <c r="AF49" s="209" t="s">
        <v>63</v>
      </c>
      <c r="AG49" s="211">
        <v>1067869.7633333299</v>
      </c>
      <c r="AH49" s="212">
        <v>580558.31000000006</v>
      </c>
      <c r="AI49" s="212">
        <v>967869.76333333005</v>
      </c>
      <c r="AJ49" s="207"/>
      <c r="AK49" s="208" t="s">
        <v>62</v>
      </c>
      <c r="AL49" s="209" t="s">
        <v>63</v>
      </c>
      <c r="AM49" s="211">
        <v>971313.58333333302</v>
      </c>
      <c r="AN49" s="212">
        <v>477847.07000000007</v>
      </c>
      <c r="AO49" s="212">
        <v>971313.58333333302</v>
      </c>
      <c r="AP49" s="206"/>
      <c r="AQ49" s="208" t="s">
        <v>62</v>
      </c>
      <c r="AR49" s="209" t="s">
        <v>63</v>
      </c>
      <c r="AS49" s="214">
        <v>721989.94666666701</v>
      </c>
      <c r="AT49" s="210">
        <v>334254.55</v>
      </c>
      <c r="AU49" s="210">
        <v>521989.94666666701</v>
      </c>
      <c r="AV49" s="207"/>
      <c r="AW49" s="208" t="s">
        <v>62</v>
      </c>
      <c r="AX49" s="209" t="s">
        <v>63</v>
      </c>
      <c r="AY49" s="215">
        <v>438127.03</v>
      </c>
      <c r="AZ49" s="216">
        <v>252291.24</v>
      </c>
      <c r="BA49" s="217">
        <v>527580.88249999995</v>
      </c>
    </row>
    <row r="50" spans="1:54" s="13" customFormat="1" ht="21" customHeight="1" x14ac:dyDescent="0.2">
      <c r="A50" s="208">
        <v>16101</v>
      </c>
      <c r="B50" s="209" t="s">
        <v>428</v>
      </c>
      <c r="C50" s="210">
        <v>0</v>
      </c>
      <c r="D50" s="210">
        <v>0</v>
      </c>
      <c r="E50" s="210">
        <f t="shared" si="0"/>
        <v>2512842.73</v>
      </c>
      <c r="F50" s="206"/>
      <c r="G50" s="208">
        <v>16101</v>
      </c>
      <c r="H50" s="209" t="s">
        <v>428</v>
      </c>
      <c r="I50" s="211"/>
      <c r="J50" s="212">
        <v>0</v>
      </c>
      <c r="K50" s="212">
        <v>124248.2</v>
      </c>
      <c r="L50" s="206"/>
      <c r="M50" s="208">
        <v>16101</v>
      </c>
      <c r="N50" s="209" t="s">
        <v>428</v>
      </c>
      <c r="O50" s="211"/>
      <c r="P50" s="212">
        <v>0</v>
      </c>
      <c r="Q50" s="212">
        <v>117204.99</v>
      </c>
      <c r="R50" s="206"/>
      <c r="S50" s="208">
        <v>16101</v>
      </c>
      <c r="T50" s="209" t="s">
        <v>428</v>
      </c>
      <c r="U50" s="211"/>
      <c r="V50" s="52">
        <v>0</v>
      </c>
      <c r="W50" s="52">
        <v>813000.929</v>
      </c>
      <c r="X50" s="213"/>
      <c r="Y50" s="208">
        <v>16101</v>
      </c>
      <c r="Z50" s="209" t="s">
        <v>428</v>
      </c>
      <c r="AA50" s="209"/>
      <c r="AB50" s="214">
        <v>0</v>
      </c>
      <c r="AC50" s="214">
        <v>0</v>
      </c>
      <c r="AD50" s="206"/>
      <c r="AE50" s="208">
        <v>16101</v>
      </c>
      <c r="AF50" s="209" t="s">
        <v>428</v>
      </c>
      <c r="AG50" s="211"/>
      <c r="AH50" s="212">
        <v>0</v>
      </c>
      <c r="AI50" s="212">
        <v>334361.70500000002</v>
      </c>
      <c r="AJ50" s="207"/>
      <c r="AK50" s="208">
        <v>16101</v>
      </c>
      <c r="AL50" s="209" t="s">
        <v>428</v>
      </c>
      <c r="AM50" s="211"/>
      <c r="AN50" s="212">
        <v>0</v>
      </c>
      <c r="AO50" s="212">
        <v>351895.47</v>
      </c>
      <c r="AP50" s="206"/>
      <c r="AQ50" s="208">
        <v>16101</v>
      </c>
      <c r="AR50" s="209" t="s">
        <v>428</v>
      </c>
      <c r="AS50" s="214"/>
      <c r="AT50" s="210">
        <v>0</v>
      </c>
      <c r="AU50" s="210">
        <v>334361.70500000002</v>
      </c>
      <c r="AV50" s="207"/>
      <c r="AW50" s="208">
        <v>16101</v>
      </c>
      <c r="AX50" s="209" t="s">
        <v>428</v>
      </c>
      <c r="AY50" s="215"/>
      <c r="AZ50" s="216">
        <v>0</v>
      </c>
      <c r="BA50" s="217">
        <v>437769.73099999997</v>
      </c>
    </row>
    <row r="51" spans="1:54" s="13" customFormat="1" ht="21" customHeight="1" x14ac:dyDescent="0.2">
      <c r="A51" s="208" t="s">
        <v>64</v>
      </c>
      <c r="B51" s="209" t="s">
        <v>65</v>
      </c>
      <c r="C51" s="210">
        <v>1957107.8399999999</v>
      </c>
      <c r="D51" s="210">
        <v>948447.1</v>
      </c>
      <c r="E51" s="210">
        <f t="shared" si="0"/>
        <v>2067830.5619999999</v>
      </c>
      <c r="F51" s="206"/>
      <c r="G51" s="208" t="s">
        <v>64</v>
      </c>
      <c r="H51" s="209" t="s">
        <v>65</v>
      </c>
      <c r="I51" s="211">
        <v>409200</v>
      </c>
      <c r="J51" s="212">
        <v>115966.66</v>
      </c>
      <c r="K51" s="212">
        <f>366660-18000</f>
        <v>348660</v>
      </c>
      <c r="L51" s="206"/>
      <c r="M51" s="208" t="s">
        <v>64</v>
      </c>
      <c r="N51" s="209" t="s">
        <v>65</v>
      </c>
      <c r="O51" s="211">
        <v>186000</v>
      </c>
      <c r="P51" s="212">
        <v>80500</v>
      </c>
      <c r="Q51" s="212">
        <f>170000-73347.03</f>
        <v>96652.97</v>
      </c>
      <c r="R51" s="221"/>
      <c r="S51" s="208" t="s">
        <v>64</v>
      </c>
      <c r="T51" s="209" t="s">
        <v>65</v>
      </c>
      <c r="U51" s="211">
        <v>611195.04</v>
      </c>
      <c r="V51" s="52">
        <v>433180.43999999994</v>
      </c>
      <c r="W51" s="52">
        <v>828234.79200000002</v>
      </c>
      <c r="X51" s="213"/>
      <c r="Y51" s="208" t="s">
        <v>64</v>
      </c>
      <c r="Z51" s="209" t="s">
        <v>65</v>
      </c>
      <c r="AA51" s="209"/>
      <c r="AB51" s="214">
        <v>0</v>
      </c>
      <c r="AC51" s="214">
        <v>0</v>
      </c>
      <c r="AD51" s="221"/>
      <c r="AE51" s="208" t="s">
        <v>64</v>
      </c>
      <c r="AF51" s="209" t="s">
        <v>65</v>
      </c>
      <c r="AG51" s="211">
        <v>22800</v>
      </c>
      <c r="AH51" s="212">
        <v>35500</v>
      </c>
      <c r="AI51" s="212">
        <v>22800</v>
      </c>
      <c r="AJ51" s="207"/>
      <c r="AK51" s="208" t="s">
        <v>64</v>
      </c>
      <c r="AL51" s="209" t="s">
        <v>65</v>
      </c>
      <c r="AM51" s="211">
        <v>310256.40000000002</v>
      </c>
      <c r="AN51" s="212">
        <v>53000</v>
      </c>
      <c r="AO51" s="212">
        <v>110256.4</v>
      </c>
      <c r="AP51" s="206"/>
      <c r="AQ51" s="208" t="s">
        <v>64</v>
      </c>
      <c r="AR51" s="209" t="s">
        <v>65</v>
      </c>
      <c r="AS51" s="214">
        <v>220856.4</v>
      </c>
      <c r="AT51" s="210">
        <v>115500</v>
      </c>
      <c r="AU51" s="210">
        <v>220856.4</v>
      </c>
      <c r="AV51" s="207"/>
      <c r="AW51" s="208" t="s">
        <v>64</v>
      </c>
      <c r="AX51" s="209" t="s">
        <v>65</v>
      </c>
      <c r="AY51" s="215">
        <v>196800</v>
      </c>
      <c r="AZ51" s="216">
        <v>114800</v>
      </c>
      <c r="BA51" s="217">
        <v>440370</v>
      </c>
    </row>
    <row r="52" spans="1:54" s="13" customFormat="1" ht="21" customHeight="1" x14ac:dyDescent="0.2">
      <c r="A52" s="208" t="s">
        <v>66</v>
      </c>
      <c r="B52" s="209" t="s">
        <v>67</v>
      </c>
      <c r="C52" s="210">
        <v>158400</v>
      </c>
      <c r="D52" s="210">
        <v>80051.520000000004</v>
      </c>
      <c r="E52" s="210">
        <f t="shared" si="0"/>
        <v>149224</v>
      </c>
      <c r="F52" s="206"/>
      <c r="G52" s="208" t="s">
        <v>66</v>
      </c>
      <c r="H52" s="209" t="s">
        <v>67</v>
      </c>
      <c r="I52" s="211">
        <v>7040</v>
      </c>
      <c r="J52" s="212">
        <v>5280</v>
      </c>
      <c r="K52" s="212">
        <v>7392</v>
      </c>
      <c r="L52" s="206"/>
      <c r="M52" s="208" t="s">
        <v>66</v>
      </c>
      <c r="N52" s="209" t="s">
        <v>67</v>
      </c>
      <c r="O52" s="211">
        <v>3520</v>
      </c>
      <c r="P52" s="212">
        <v>880</v>
      </c>
      <c r="Q52" s="212">
        <v>3520</v>
      </c>
      <c r="R52" s="206"/>
      <c r="S52" s="208" t="s">
        <v>66</v>
      </c>
      <c r="T52" s="209" t="s">
        <v>67</v>
      </c>
      <c r="U52" s="211">
        <v>59840</v>
      </c>
      <c r="V52" s="52">
        <v>41331.520000000004</v>
      </c>
      <c r="W52" s="52">
        <v>62832</v>
      </c>
      <c r="X52" s="213"/>
      <c r="Y52" s="208" t="s">
        <v>66</v>
      </c>
      <c r="Z52" s="209" t="s">
        <v>67</v>
      </c>
      <c r="AA52" s="209"/>
      <c r="AB52" s="214"/>
      <c r="AC52" s="214"/>
      <c r="AD52" s="206"/>
      <c r="AE52" s="208" t="s">
        <v>66</v>
      </c>
      <c r="AF52" s="209" t="s">
        <v>67</v>
      </c>
      <c r="AG52" s="211">
        <v>35200</v>
      </c>
      <c r="AH52" s="212">
        <v>14080</v>
      </c>
      <c r="AI52" s="212">
        <v>28200</v>
      </c>
      <c r="AJ52" s="206"/>
      <c r="AK52" s="208" t="s">
        <v>66</v>
      </c>
      <c r="AL52" s="209" t="s">
        <v>67</v>
      </c>
      <c r="AM52" s="211">
        <v>21120</v>
      </c>
      <c r="AN52" s="212">
        <v>5280</v>
      </c>
      <c r="AO52" s="212">
        <v>21120</v>
      </c>
      <c r="AP52" s="206"/>
      <c r="AQ52" s="208" t="s">
        <v>66</v>
      </c>
      <c r="AR52" s="209" t="s">
        <v>67</v>
      </c>
      <c r="AS52" s="214">
        <v>28160</v>
      </c>
      <c r="AT52" s="210">
        <v>13200</v>
      </c>
      <c r="AU52" s="210">
        <v>26160</v>
      </c>
      <c r="AV52" s="207"/>
      <c r="AW52" s="208" t="s">
        <v>66</v>
      </c>
      <c r="AX52" s="209" t="s">
        <v>67</v>
      </c>
      <c r="AY52" s="215">
        <v>3520</v>
      </c>
      <c r="AZ52" s="216">
        <v>0</v>
      </c>
      <c r="BA52" s="217">
        <v>0</v>
      </c>
    </row>
    <row r="53" spans="1:54" s="13" customFormat="1" ht="21" customHeight="1" x14ac:dyDescent="0.2">
      <c r="A53" s="208">
        <v>17105</v>
      </c>
      <c r="B53" s="209" t="s">
        <v>172</v>
      </c>
      <c r="C53" s="210">
        <v>242773.68</v>
      </c>
      <c r="D53" s="210">
        <v>169083.67</v>
      </c>
      <c r="E53" s="210">
        <f t="shared" si="0"/>
        <v>295543.88399999996</v>
      </c>
      <c r="F53" s="206"/>
      <c r="G53" s="208">
        <v>17105</v>
      </c>
      <c r="H53" s="209" t="s">
        <v>172</v>
      </c>
      <c r="I53" s="211">
        <v>31074</v>
      </c>
      <c r="J53" s="212">
        <v>18851.559999999998</v>
      </c>
      <c r="K53" s="212">
        <v>33932.808000000005</v>
      </c>
      <c r="L53" s="206"/>
      <c r="M53" s="208">
        <v>17105</v>
      </c>
      <c r="N53" s="209" t="s">
        <v>172</v>
      </c>
      <c r="O53" s="211"/>
      <c r="P53" s="212">
        <v>11714.03</v>
      </c>
      <c r="Q53" s="212">
        <v>21085.343999999997</v>
      </c>
      <c r="R53" s="206"/>
      <c r="S53" s="208">
        <v>17105</v>
      </c>
      <c r="T53" s="209" t="s">
        <v>172</v>
      </c>
      <c r="U53" s="211">
        <v>84138.240000000005</v>
      </c>
      <c r="V53" s="52">
        <v>48215.94</v>
      </c>
      <c r="W53" s="52">
        <v>89717.795999999988</v>
      </c>
      <c r="X53" s="213"/>
      <c r="Y53" s="208">
        <v>17105</v>
      </c>
      <c r="Z53" s="209" t="s">
        <v>172</v>
      </c>
      <c r="AA53" s="209"/>
      <c r="AB53" s="214">
        <v>0</v>
      </c>
      <c r="AC53" s="214">
        <v>0</v>
      </c>
      <c r="AD53" s="206"/>
      <c r="AE53" s="208">
        <v>17105</v>
      </c>
      <c r="AF53" s="209" t="s">
        <v>172</v>
      </c>
      <c r="AG53" s="211">
        <v>55032.959999999999</v>
      </c>
      <c r="AH53" s="212">
        <v>33386.730000000003</v>
      </c>
      <c r="AI53" s="212">
        <v>55032.959999999999</v>
      </c>
      <c r="AJ53" s="206"/>
      <c r="AK53" s="208">
        <v>17105</v>
      </c>
      <c r="AL53" s="209" t="s">
        <v>172</v>
      </c>
      <c r="AM53" s="211">
        <v>72528.479999999996</v>
      </c>
      <c r="AN53" s="212">
        <v>56915.409999999996</v>
      </c>
      <c r="AO53" s="212">
        <v>72528.479999999996</v>
      </c>
      <c r="AP53" s="206"/>
      <c r="AQ53" s="208">
        <v>17105</v>
      </c>
      <c r="AR53" s="209" t="s">
        <v>172</v>
      </c>
      <c r="AS53" s="214"/>
      <c r="AT53" s="210">
        <v>0</v>
      </c>
      <c r="AU53" s="210">
        <v>23246.495999999999</v>
      </c>
      <c r="AV53" s="207"/>
      <c r="AW53" s="208">
        <v>17105</v>
      </c>
      <c r="AX53" s="209" t="s">
        <v>172</v>
      </c>
      <c r="AY53" s="215"/>
      <c r="AZ53" s="216">
        <v>0</v>
      </c>
      <c r="BA53" s="217">
        <v>0</v>
      </c>
    </row>
    <row r="54" spans="1:54" s="13" customFormat="1" ht="11.25" x14ac:dyDescent="0.2">
      <c r="A54" s="208">
        <v>15430</v>
      </c>
      <c r="B54" s="209" t="s">
        <v>525</v>
      </c>
      <c r="C54" s="210">
        <v>33750</v>
      </c>
      <c r="D54" s="210">
        <v>31200</v>
      </c>
      <c r="E54" s="210">
        <f t="shared" si="0"/>
        <v>35640</v>
      </c>
      <c r="F54" s="206"/>
      <c r="G54" s="208">
        <v>15430</v>
      </c>
      <c r="H54" s="209" t="s">
        <v>525</v>
      </c>
      <c r="I54" s="153">
        <v>1500</v>
      </c>
      <c r="J54" s="212">
        <v>1600</v>
      </c>
      <c r="K54" s="212">
        <v>1680</v>
      </c>
      <c r="L54" s="206"/>
      <c r="M54" s="208">
        <v>15430</v>
      </c>
      <c r="N54" s="209" t="s">
        <v>525</v>
      </c>
      <c r="O54" s="153">
        <v>750</v>
      </c>
      <c r="P54" s="212">
        <v>1600</v>
      </c>
      <c r="Q54" s="212">
        <v>1680</v>
      </c>
      <c r="S54" s="208">
        <v>15430</v>
      </c>
      <c r="T54" s="209" t="s">
        <v>525</v>
      </c>
      <c r="U54" s="153">
        <v>12750</v>
      </c>
      <c r="V54" s="52">
        <v>12800</v>
      </c>
      <c r="W54" s="52">
        <v>14280</v>
      </c>
      <c r="X54" s="213"/>
      <c r="Y54" s="208">
        <v>15430</v>
      </c>
      <c r="Z54" s="209" t="s">
        <v>525</v>
      </c>
      <c r="AA54" s="153"/>
      <c r="AB54" s="214">
        <v>0</v>
      </c>
      <c r="AC54" s="214">
        <v>0</v>
      </c>
      <c r="AD54" s="15"/>
      <c r="AE54" s="208">
        <v>15430</v>
      </c>
      <c r="AF54" s="209" t="s">
        <v>525</v>
      </c>
      <c r="AG54" s="153">
        <v>7500</v>
      </c>
      <c r="AH54" s="212">
        <v>7200</v>
      </c>
      <c r="AI54" s="212">
        <v>7500</v>
      </c>
      <c r="AJ54" s="15"/>
      <c r="AK54" s="208">
        <v>15430</v>
      </c>
      <c r="AL54" s="209" t="s">
        <v>525</v>
      </c>
      <c r="AM54" s="153">
        <v>4500</v>
      </c>
      <c r="AN54" s="212">
        <v>4000</v>
      </c>
      <c r="AO54" s="212">
        <v>4500</v>
      </c>
      <c r="AP54" s="206"/>
      <c r="AQ54" s="208">
        <v>15430</v>
      </c>
      <c r="AR54" s="209" t="s">
        <v>525</v>
      </c>
      <c r="AS54" s="153">
        <v>6000</v>
      </c>
      <c r="AT54" s="210">
        <v>4000</v>
      </c>
      <c r="AU54" s="210">
        <v>6000</v>
      </c>
      <c r="AW54" s="208">
        <v>15430</v>
      </c>
      <c r="AX54" s="209" t="s">
        <v>525</v>
      </c>
      <c r="AY54" s="216">
        <v>750</v>
      </c>
      <c r="AZ54" s="216">
        <v>0</v>
      </c>
      <c r="BA54" s="217">
        <v>0</v>
      </c>
    </row>
    <row r="55" spans="1:54" s="16" customFormat="1" ht="28.5" customHeight="1" x14ac:dyDescent="0.2">
      <c r="A55" s="325">
        <v>2000</v>
      </c>
      <c r="B55" s="325" t="s">
        <v>429</v>
      </c>
      <c r="C55" s="326">
        <v>2300000</v>
      </c>
      <c r="D55" s="326">
        <v>1340162.4599999997</v>
      </c>
      <c r="E55" s="326">
        <f>SUM(E56:E91)</f>
        <v>3786745.5</v>
      </c>
      <c r="F55" s="15"/>
      <c r="G55" s="325">
        <v>2000</v>
      </c>
      <c r="H55" s="325" t="s">
        <v>429</v>
      </c>
      <c r="I55" s="326">
        <v>89950</v>
      </c>
      <c r="J55" s="326">
        <v>65052.930000000015</v>
      </c>
      <c r="K55" s="326">
        <f>SUM(K56:K91)</f>
        <v>104850</v>
      </c>
      <c r="L55" s="206"/>
      <c r="M55" s="325">
        <v>2000</v>
      </c>
      <c r="N55" s="325" t="s">
        <v>429</v>
      </c>
      <c r="O55" s="326">
        <v>128500</v>
      </c>
      <c r="P55" s="326">
        <v>48753.229999999996</v>
      </c>
      <c r="Q55" s="326">
        <f>SUM(Q56:Q91)</f>
        <v>134925</v>
      </c>
      <c r="R55" s="14"/>
      <c r="S55" s="325">
        <v>2000</v>
      </c>
      <c r="T55" s="325" t="s">
        <v>429</v>
      </c>
      <c r="U55" s="326">
        <v>318300</v>
      </c>
      <c r="V55" s="326">
        <v>345546.18</v>
      </c>
      <c r="W55" s="326">
        <f>SUM(W56:W91)</f>
        <v>334215</v>
      </c>
      <c r="X55" s="213"/>
      <c r="Y55" s="325">
        <v>2000</v>
      </c>
      <c r="Z55" s="325" t="s">
        <v>429</v>
      </c>
      <c r="AA55" s="326">
        <v>41100</v>
      </c>
      <c r="AB55" s="326">
        <v>11204.13</v>
      </c>
      <c r="AC55" s="326">
        <f>SUM(AC56:AC91)</f>
        <v>106848</v>
      </c>
      <c r="AD55" s="14"/>
      <c r="AE55" s="325">
        <v>2000</v>
      </c>
      <c r="AF55" s="325" t="s">
        <v>429</v>
      </c>
      <c r="AG55" s="326">
        <v>479150</v>
      </c>
      <c r="AH55" s="326">
        <v>255367.49000000002</v>
      </c>
      <c r="AI55" s="326">
        <f>SUM(AI56:AI91)</f>
        <v>668107.5</v>
      </c>
      <c r="AJ55" s="14"/>
      <c r="AK55" s="325">
        <v>2000</v>
      </c>
      <c r="AL55" s="325" t="s">
        <v>429</v>
      </c>
      <c r="AM55" s="326">
        <v>438500</v>
      </c>
      <c r="AN55" s="326">
        <v>407996.54999999993</v>
      </c>
      <c r="AO55" s="326">
        <f>SUM(AO56:AO91)</f>
        <v>820000</v>
      </c>
      <c r="AP55" s="206"/>
      <c r="AQ55" s="325">
        <v>2000</v>
      </c>
      <c r="AR55" s="325" t="s">
        <v>429</v>
      </c>
      <c r="AS55" s="326">
        <v>697500</v>
      </c>
      <c r="AT55" s="326">
        <v>153107.79999999999</v>
      </c>
      <c r="AU55" s="326">
        <f>SUM(AU56:AU91)</f>
        <v>1516450</v>
      </c>
      <c r="AV55" s="15"/>
      <c r="AW55" s="325">
        <v>2000</v>
      </c>
      <c r="AX55" s="325" t="s">
        <v>429</v>
      </c>
      <c r="AY55" s="326">
        <v>107000</v>
      </c>
      <c r="AZ55" s="326">
        <v>53134.15</v>
      </c>
      <c r="BA55" s="326">
        <f>SUM(BA56:BA91)</f>
        <v>101350</v>
      </c>
      <c r="BB55" s="222"/>
    </row>
    <row r="56" spans="1:54" s="13" customFormat="1" ht="22.5" x14ac:dyDescent="0.2">
      <c r="A56" s="223">
        <v>21101</v>
      </c>
      <c r="B56" s="52" t="s">
        <v>430</v>
      </c>
      <c r="C56" s="224">
        <v>137000</v>
      </c>
      <c r="D56" s="210">
        <v>47233.45</v>
      </c>
      <c r="E56" s="210">
        <f t="shared" si="0"/>
        <v>153528</v>
      </c>
      <c r="F56" s="15"/>
      <c r="G56" s="223">
        <v>21101</v>
      </c>
      <c r="H56" s="52" t="s">
        <v>430</v>
      </c>
      <c r="I56" s="217">
        <v>10000</v>
      </c>
      <c r="J56" s="212">
        <v>15701.310000000001</v>
      </c>
      <c r="K56" s="212">
        <v>16000</v>
      </c>
      <c r="L56" s="206"/>
      <c r="M56" s="223">
        <v>21101</v>
      </c>
      <c r="N56" s="52" t="s">
        <v>430</v>
      </c>
      <c r="O56" s="217">
        <v>18000</v>
      </c>
      <c r="P56" s="212">
        <v>0</v>
      </c>
      <c r="Q56" s="212">
        <v>18900</v>
      </c>
      <c r="S56" s="223">
        <v>21101</v>
      </c>
      <c r="T56" s="52" t="s">
        <v>430</v>
      </c>
      <c r="U56" s="217">
        <v>30000</v>
      </c>
      <c r="V56" s="52">
        <v>14463.839999999998</v>
      </c>
      <c r="W56" s="52">
        <v>28000</v>
      </c>
      <c r="X56" s="213"/>
      <c r="Y56" s="223">
        <v>21101</v>
      </c>
      <c r="Z56" s="52" t="s">
        <v>430</v>
      </c>
      <c r="AA56" s="217">
        <v>5000</v>
      </c>
      <c r="AB56" s="214">
        <v>0</v>
      </c>
      <c r="AC56" s="214">
        <v>6678</v>
      </c>
      <c r="AE56" s="223">
        <v>21101</v>
      </c>
      <c r="AF56" s="52" t="s">
        <v>430</v>
      </c>
      <c r="AG56" s="217">
        <v>24000</v>
      </c>
      <c r="AH56" s="212">
        <v>0</v>
      </c>
      <c r="AI56" s="212">
        <v>25200</v>
      </c>
      <c r="AK56" s="223">
        <v>21101</v>
      </c>
      <c r="AL56" s="52" t="s">
        <v>430</v>
      </c>
      <c r="AM56" s="217">
        <v>15000</v>
      </c>
      <c r="AN56" s="212">
        <v>5647.7</v>
      </c>
      <c r="AO56" s="212">
        <v>20000</v>
      </c>
      <c r="AP56" s="206"/>
      <c r="AQ56" s="223">
        <v>21101</v>
      </c>
      <c r="AR56" s="52" t="s">
        <v>430</v>
      </c>
      <c r="AS56" s="217">
        <v>15000</v>
      </c>
      <c r="AT56" s="210">
        <v>1288</v>
      </c>
      <c r="AU56" s="210">
        <v>15750</v>
      </c>
      <c r="AW56" s="223">
        <v>21101</v>
      </c>
      <c r="AX56" s="52" t="s">
        <v>430</v>
      </c>
      <c r="AY56" s="217">
        <v>20000</v>
      </c>
      <c r="AZ56" s="216">
        <v>10132.6</v>
      </c>
      <c r="BA56" s="217">
        <v>23000</v>
      </c>
    </row>
    <row r="57" spans="1:54" s="13" customFormat="1" ht="22.5" x14ac:dyDescent="0.2">
      <c r="A57" s="223">
        <v>21201</v>
      </c>
      <c r="B57" s="52" t="s">
        <v>431</v>
      </c>
      <c r="C57" s="224">
        <v>29100</v>
      </c>
      <c r="D57" s="210">
        <v>71660.05</v>
      </c>
      <c r="E57" s="210">
        <f t="shared" si="0"/>
        <v>29501</v>
      </c>
      <c r="F57" s="15"/>
      <c r="G57" s="223">
        <v>21201</v>
      </c>
      <c r="H57" s="52" t="s">
        <v>431</v>
      </c>
      <c r="I57" s="217"/>
      <c r="J57" s="212">
        <v>97.01</v>
      </c>
      <c r="K57" s="212"/>
      <c r="L57" s="206"/>
      <c r="M57" s="223">
        <v>21201</v>
      </c>
      <c r="N57" s="52" t="s">
        <v>431</v>
      </c>
      <c r="O57" s="217">
        <v>12500</v>
      </c>
      <c r="P57" s="212">
        <v>0</v>
      </c>
      <c r="Q57" s="212">
        <v>13125</v>
      </c>
      <c r="S57" s="223">
        <v>21201</v>
      </c>
      <c r="T57" s="52" t="s">
        <v>431</v>
      </c>
      <c r="U57" s="217">
        <v>5000</v>
      </c>
      <c r="V57" s="52">
        <v>287.95999999999998</v>
      </c>
      <c r="W57" s="52">
        <v>1000</v>
      </c>
      <c r="X57" s="213"/>
      <c r="Y57" s="223">
        <v>21201</v>
      </c>
      <c r="Z57" s="52" t="s">
        <v>431</v>
      </c>
      <c r="AA57" s="217">
        <v>1100</v>
      </c>
      <c r="AB57" s="214">
        <v>0</v>
      </c>
      <c r="AC57" s="214">
        <v>2226</v>
      </c>
      <c r="AE57" s="223">
        <v>21201</v>
      </c>
      <c r="AF57" s="52" t="s">
        <v>431</v>
      </c>
      <c r="AG57" s="217">
        <v>3000</v>
      </c>
      <c r="AH57" s="212">
        <v>165</v>
      </c>
      <c r="AI57" s="212">
        <v>3150</v>
      </c>
      <c r="AK57" s="223">
        <v>21201</v>
      </c>
      <c r="AL57" s="52" t="s">
        <v>431</v>
      </c>
      <c r="AM57" s="217">
        <v>7500</v>
      </c>
      <c r="AN57" s="212">
        <v>7871.1</v>
      </c>
      <c r="AO57" s="212">
        <v>10000</v>
      </c>
      <c r="AP57" s="206"/>
      <c r="AQ57" s="223">
        <v>21201</v>
      </c>
      <c r="AR57" s="52" t="s">
        <v>431</v>
      </c>
      <c r="AS57" s="217"/>
      <c r="AT57" s="210">
        <v>63238.98</v>
      </c>
      <c r="AU57" s="210"/>
      <c r="AW57" s="223">
        <v>21201</v>
      </c>
      <c r="AX57" s="52" t="s">
        <v>431</v>
      </c>
      <c r="AY57" s="217"/>
      <c r="AZ57" s="216">
        <v>0</v>
      </c>
      <c r="BA57" s="217"/>
    </row>
    <row r="58" spans="1:54" s="13" customFormat="1" ht="33.75" x14ac:dyDescent="0.2">
      <c r="A58" s="223">
        <v>21401</v>
      </c>
      <c r="B58" s="52" t="s">
        <v>432</v>
      </c>
      <c r="C58" s="224">
        <v>79500</v>
      </c>
      <c r="D58" s="210">
        <v>92823.390000000014</v>
      </c>
      <c r="E58" s="210">
        <f t="shared" si="0"/>
        <v>148364</v>
      </c>
      <c r="F58" s="15"/>
      <c r="G58" s="223">
        <v>21401</v>
      </c>
      <c r="H58" s="52" t="s">
        <v>432</v>
      </c>
      <c r="I58" s="217">
        <v>8000</v>
      </c>
      <c r="J58" s="212">
        <v>5614.4</v>
      </c>
      <c r="K58" s="212">
        <v>9000</v>
      </c>
      <c r="L58" s="206"/>
      <c r="M58" s="223">
        <v>21401</v>
      </c>
      <c r="N58" s="52" t="s">
        <v>432</v>
      </c>
      <c r="O58" s="217">
        <v>3000</v>
      </c>
      <c r="P58" s="212">
        <v>0</v>
      </c>
      <c r="Q58" s="212">
        <v>3150</v>
      </c>
      <c r="R58" s="225"/>
      <c r="S58" s="223">
        <v>21401</v>
      </c>
      <c r="T58" s="52" t="s">
        <v>432</v>
      </c>
      <c r="U58" s="217">
        <v>17000</v>
      </c>
      <c r="V58" s="52">
        <v>34721.230000000003</v>
      </c>
      <c r="W58" s="52">
        <v>50000</v>
      </c>
      <c r="X58" s="213"/>
      <c r="Y58" s="223">
        <v>21401</v>
      </c>
      <c r="Z58" s="52" t="s">
        <v>432</v>
      </c>
      <c r="AA58" s="217">
        <v>3000</v>
      </c>
      <c r="AB58" s="214">
        <v>0</v>
      </c>
      <c r="AC58" s="214">
        <v>3339</v>
      </c>
      <c r="AD58" s="225"/>
      <c r="AE58" s="223">
        <v>21401</v>
      </c>
      <c r="AF58" s="52" t="s">
        <v>432</v>
      </c>
      <c r="AG58" s="217">
        <v>7500</v>
      </c>
      <c r="AH58" s="212">
        <v>0</v>
      </c>
      <c r="AI58" s="212">
        <v>7875</v>
      </c>
      <c r="AK58" s="223">
        <v>21401</v>
      </c>
      <c r="AL58" s="52" t="s">
        <v>432</v>
      </c>
      <c r="AM58" s="217">
        <v>10000</v>
      </c>
      <c r="AN58" s="212">
        <v>41874.370000000003</v>
      </c>
      <c r="AO58" s="212">
        <v>60000</v>
      </c>
      <c r="AP58" s="206"/>
      <c r="AQ58" s="223">
        <v>21401</v>
      </c>
      <c r="AR58" s="52" t="s">
        <v>432</v>
      </c>
      <c r="AS58" s="217"/>
      <c r="AT58" s="210">
        <v>4753.07</v>
      </c>
      <c r="AU58" s="210"/>
      <c r="AW58" s="223">
        <v>21401</v>
      </c>
      <c r="AX58" s="52" t="s">
        <v>432</v>
      </c>
      <c r="AY58" s="217">
        <v>31000</v>
      </c>
      <c r="AZ58" s="216">
        <v>5860.32</v>
      </c>
      <c r="BA58" s="217">
        <v>15000</v>
      </c>
    </row>
    <row r="59" spans="1:54" s="13" customFormat="1" ht="11.25" x14ac:dyDescent="0.2">
      <c r="A59" s="223">
        <v>21501</v>
      </c>
      <c r="B59" s="52" t="s">
        <v>433</v>
      </c>
      <c r="C59" s="224">
        <v>0</v>
      </c>
      <c r="D59" s="210">
        <v>0</v>
      </c>
      <c r="E59" s="210">
        <f t="shared" si="0"/>
        <v>1113</v>
      </c>
      <c r="F59" s="15"/>
      <c r="G59" s="223">
        <v>21501</v>
      </c>
      <c r="H59" s="52" t="s">
        <v>433</v>
      </c>
      <c r="I59" s="217"/>
      <c r="J59" s="212">
        <v>0</v>
      </c>
      <c r="K59" s="212"/>
      <c r="L59" s="206"/>
      <c r="M59" s="223">
        <v>21501</v>
      </c>
      <c r="N59" s="52" t="s">
        <v>433</v>
      </c>
      <c r="O59" s="217"/>
      <c r="P59" s="212">
        <v>0</v>
      </c>
      <c r="Q59" s="212"/>
      <c r="R59" s="225"/>
      <c r="S59" s="223">
        <v>21501</v>
      </c>
      <c r="T59" s="52" t="s">
        <v>433</v>
      </c>
      <c r="U59" s="217"/>
      <c r="V59" s="52">
        <v>0</v>
      </c>
      <c r="W59" s="52"/>
      <c r="X59" s="213"/>
      <c r="Y59" s="223">
        <v>21501</v>
      </c>
      <c r="Z59" s="52" t="s">
        <v>433</v>
      </c>
      <c r="AA59" s="217"/>
      <c r="AB59" s="214">
        <v>0</v>
      </c>
      <c r="AC59" s="214">
        <v>1113</v>
      </c>
      <c r="AE59" s="223">
        <v>21501</v>
      </c>
      <c r="AF59" s="52" t="s">
        <v>433</v>
      </c>
      <c r="AG59" s="217"/>
      <c r="AH59" s="212">
        <v>0</v>
      </c>
      <c r="AI59" s="212">
        <v>0</v>
      </c>
      <c r="AK59" s="223">
        <v>21501</v>
      </c>
      <c r="AL59" s="52" t="s">
        <v>433</v>
      </c>
      <c r="AM59" s="217"/>
      <c r="AN59" s="212">
        <v>0</v>
      </c>
      <c r="AO59" s="212">
        <v>0</v>
      </c>
      <c r="AP59" s="206"/>
      <c r="AQ59" s="223">
        <v>21501</v>
      </c>
      <c r="AR59" s="52" t="s">
        <v>433</v>
      </c>
      <c r="AS59" s="217"/>
      <c r="AT59" s="210">
        <v>0</v>
      </c>
      <c r="AU59" s="210"/>
      <c r="AW59" s="223">
        <v>21501</v>
      </c>
      <c r="AX59" s="52" t="s">
        <v>433</v>
      </c>
      <c r="AY59" s="217"/>
      <c r="AZ59" s="216">
        <v>0</v>
      </c>
      <c r="BA59" s="217"/>
    </row>
    <row r="60" spans="1:54" s="13" customFormat="1" ht="11.25" x14ac:dyDescent="0.2">
      <c r="A60" s="223">
        <v>21601</v>
      </c>
      <c r="B60" s="52" t="s">
        <v>435</v>
      </c>
      <c r="C60" s="224">
        <v>38500</v>
      </c>
      <c r="D60" s="210">
        <v>24785.88</v>
      </c>
      <c r="E60" s="210">
        <f t="shared" si="0"/>
        <v>39452</v>
      </c>
      <c r="F60" s="15"/>
      <c r="G60" s="223">
        <v>21601</v>
      </c>
      <c r="H60" s="52" t="s">
        <v>435</v>
      </c>
      <c r="I60" s="217">
        <v>1000</v>
      </c>
      <c r="J60" s="212">
        <v>0</v>
      </c>
      <c r="K60" s="212"/>
      <c r="L60" s="206"/>
      <c r="M60" s="223">
        <v>21601</v>
      </c>
      <c r="N60" s="52" t="s">
        <v>435</v>
      </c>
      <c r="O60" s="217"/>
      <c r="P60" s="212">
        <v>0</v>
      </c>
      <c r="Q60" s="212"/>
      <c r="R60" s="15"/>
      <c r="S60" s="223">
        <v>21601</v>
      </c>
      <c r="T60" s="52" t="s">
        <v>435</v>
      </c>
      <c r="U60" s="217">
        <v>35000</v>
      </c>
      <c r="V60" s="52">
        <v>24785.88</v>
      </c>
      <c r="W60" s="52">
        <v>35000</v>
      </c>
      <c r="X60" s="213"/>
      <c r="Y60" s="223">
        <v>21601</v>
      </c>
      <c r="Z60" s="52" t="s">
        <v>435</v>
      </c>
      <c r="AA60" s="22">
        <v>2500</v>
      </c>
      <c r="AB60" s="214">
        <v>0</v>
      </c>
      <c r="AC60" s="214">
        <v>4452</v>
      </c>
      <c r="AE60" s="223">
        <v>21601</v>
      </c>
      <c r="AF60" s="52" t="s">
        <v>435</v>
      </c>
      <c r="AG60" s="217"/>
      <c r="AH60" s="212">
        <v>0</v>
      </c>
      <c r="AI60" s="212">
        <v>0</v>
      </c>
      <c r="AK60" s="223">
        <v>21601</v>
      </c>
      <c r="AL60" s="52" t="s">
        <v>435</v>
      </c>
      <c r="AM60" s="217"/>
      <c r="AN60" s="212">
        <v>0</v>
      </c>
      <c r="AO60" s="212">
        <v>0</v>
      </c>
      <c r="AP60" s="206"/>
      <c r="AQ60" s="223">
        <v>21601</v>
      </c>
      <c r="AR60" s="52" t="s">
        <v>435</v>
      </c>
      <c r="AS60" s="217"/>
      <c r="AT60" s="210">
        <v>0</v>
      </c>
      <c r="AU60" s="210"/>
      <c r="AW60" s="223">
        <v>21601</v>
      </c>
      <c r="AX60" s="52" t="s">
        <v>435</v>
      </c>
      <c r="AY60" s="217"/>
      <c r="AZ60" s="216">
        <v>0</v>
      </c>
      <c r="BA60" s="217"/>
    </row>
    <row r="61" spans="1:54" s="13" customFormat="1" ht="11.25" x14ac:dyDescent="0.2">
      <c r="A61" s="223">
        <v>21701</v>
      </c>
      <c r="B61" s="52" t="s">
        <v>436</v>
      </c>
      <c r="C61" s="224">
        <v>0</v>
      </c>
      <c r="D61" s="210">
        <v>0</v>
      </c>
      <c r="E61" s="210">
        <f t="shared" si="0"/>
        <v>0</v>
      </c>
      <c r="F61" s="15"/>
      <c r="G61" s="223">
        <v>21701</v>
      </c>
      <c r="H61" s="52" t="s">
        <v>436</v>
      </c>
      <c r="I61" s="217"/>
      <c r="J61" s="212">
        <v>0</v>
      </c>
      <c r="K61" s="212"/>
      <c r="L61" s="206"/>
      <c r="M61" s="223">
        <v>21701</v>
      </c>
      <c r="N61" s="52" t="s">
        <v>436</v>
      </c>
      <c r="O61" s="217"/>
      <c r="P61" s="212">
        <v>0</v>
      </c>
      <c r="Q61" s="212"/>
      <c r="R61" s="15"/>
      <c r="S61" s="223">
        <v>21701</v>
      </c>
      <c r="T61" s="52" t="s">
        <v>436</v>
      </c>
      <c r="U61" s="217"/>
      <c r="V61" s="52">
        <v>0</v>
      </c>
      <c r="W61" s="52"/>
      <c r="X61" s="213"/>
      <c r="Y61" s="223">
        <v>21701</v>
      </c>
      <c r="Z61" s="52" t="s">
        <v>436</v>
      </c>
      <c r="AA61" s="217"/>
      <c r="AB61" s="214">
        <v>0</v>
      </c>
      <c r="AC61" s="214"/>
      <c r="AE61" s="223">
        <v>21701</v>
      </c>
      <c r="AF61" s="52" t="s">
        <v>436</v>
      </c>
      <c r="AG61" s="217"/>
      <c r="AH61" s="212">
        <v>0</v>
      </c>
      <c r="AI61" s="212">
        <v>0</v>
      </c>
      <c r="AK61" s="223">
        <v>21701</v>
      </c>
      <c r="AL61" s="52" t="s">
        <v>436</v>
      </c>
      <c r="AM61" s="217"/>
      <c r="AN61" s="212">
        <v>0</v>
      </c>
      <c r="AO61" s="212">
        <v>0</v>
      </c>
      <c r="AP61" s="206"/>
      <c r="AQ61" s="223">
        <v>21701</v>
      </c>
      <c r="AR61" s="52" t="s">
        <v>436</v>
      </c>
      <c r="AS61" s="217"/>
      <c r="AT61" s="210">
        <v>0</v>
      </c>
      <c r="AU61" s="210"/>
      <c r="AW61" s="223">
        <v>21701</v>
      </c>
      <c r="AX61" s="52" t="s">
        <v>436</v>
      </c>
      <c r="AY61" s="217"/>
      <c r="AZ61" s="216">
        <v>0</v>
      </c>
      <c r="BA61" s="217"/>
    </row>
    <row r="62" spans="1:54" s="13" customFormat="1" ht="22.5" x14ac:dyDescent="0.2">
      <c r="A62" s="223">
        <v>21801</v>
      </c>
      <c r="B62" s="52" t="s">
        <v>437</v>
      </c>
      <c r="C62" s="224">
        <v>70300</v>
      </c>
      <c r="D62" s="210">
        <v>54290</v>
      </c>
      <c r="E62" s="210">
        <f t="shared" si="0"/>
        <v>83318</v>
      </c>
      <c r="F62" s="15"/>
      <c r="G62" s="223">
        <v>21801</v>
      </c>
      <c r="H62" s="52" t="s">
        <v>437</v>
      </c>
      <c r="I62" s="217">
        <v>3000</v>
      </c>
      <c r="J62" s="212">
        <v>3238</v>
      </c>
      <c r="K62" s="212">
        <v>3750</v>
      </c>
      <c r="L62" s="206"/>
      <c r="M62" s="223">
        <v>21801</v>
      </c>
      <c r="N62" s="52" t="s">
        <v>437</v>
      </c>
      <c r="O62" s="217">
        <v>1500</v>
      </c>
      <c r="P62" s="212">
        <v>1619</v>
      </c>
      <c r="Q62" s="212">
        <v>1575</v>
      </c>
      <c r="S62" s="223">
        <v>21801</v>
      </c>
      <c r="T62" s="52" t="s">
        <v>437</v>
      </c>
      <c r="U62" s="217">
        <v>13000</v>
      </c>
      <c r="V62" s="52">
        <v>16190</v>
      </c>
      <c r="W62" s="52">
        <v>17000</v>
      </c>
      <c r="X62" s="213"/>
      <c r="Y62" s="223">
        <v>21801</v>
      </c>
      <c r="Z62" s="52" t="s">
        <v>437</v>
      </c>
      <c r="AA62" s="217">
        <v>3000</v>
      </c>
      <c r="AB62" s="214">
        <v>1619</v>
      </c>
      <c r="AC62" s="214">
        <v>6678</v>
      </c>
      <c r="AE62" s="223">
        <v>21801</v>
      </c>
      <c r="AF62" s="52" t="s">
        <v>437</v>
      </c>
      <c r="AG62" s="217">
        <v>30000</v>
      </c>
      <c r="AH62" s="212">
        <v>12952</v>
      </c>
      <c r="AI62" s="212">
        <v>31500</v>
      </c>
      <c r="AK62" s="223">
        <v>21801</v>
      </c>
      <c r="AL62" s="52" t="s">
        <v>437</v>
      </c>
      <c r="AM62" s="217">
        <v>10000</v>
      </c>
      <c r="AN62" s="212">
        <v>8095</v>
      </c>
      <c r="AO62" s="212">
        <v>10500</v>
      </c>
      <c r="AP62" s="206"/>
      <c r="AQ62" s="223">
        <v>21801</v>
      </c>
      <c r="AR62" s="52" t="s">
        <v>437</v>
      </c>
      <c r="AS62" s="217">
        <v>8300</v>
      </c>
      <c r="AT62" s="210">
        <v>8958</v>
      </c>
      <c r="AU62" s="210">
        <v>8715</v>
      </c>
      <c r="AW62" s="223">
        <v>21801</v>
      </c>
      <c r="AX62" s="52" t="s">
        <v>437</v>
      </c>
      <c r="AY62" s="217">
        <v>1500</v>
      </c>
      <c r="AZ62" s="216">
        <v>1619</v>
      </c>
      <c r="BA62" s="217">
        <v>3600</v>
      </c>
    </row>
    <row r="63" spans="1:54" s="13" customFormat="1" ht="11.25" x14ac:dyDescent="0.2">
      <c r="A63" s="223">
        <v>21802</v>
      </c>
      <c r="B63" s="52" t="s">
        <v>438</v>
      </c>
      <c r="C63" s="224">
        <v>0</v>
      </c>
      <c r="D63" s="210">
        <v>0</v>
      </c>
      <c r="E63" s="210">
        <f t="shared" si="0"/>
        <v>0</v>
      </c>
      <c r="F63" s="15"/>
      <c r="G63" s="223">
        <v>21802</v>
      </c>
      <c r="H63" s="52" t="s">
        <v>438</v>
      </c>
      <c r="I63" s="217"/>
      <c r="J63" s="212">
        <v>0</v>
      </c>
      <c r="K63" s="212"/>
      <c r="L63" s="206"/>
      <c r="M63" s="223">
        <v>21802</v>
      </c>
      <c r="N63" s="52" t="s">
        <v>438</v>
      </c>
      <c r="O63" s="217"/>
      <c r="P63" s="212">
        <v>0</v>
      </c>
      <c r="Q63" s="212"/>
      <c r="S63" s="223">
        <v>21802</v>
      </c>
      <c r="T63" s="52" t="s">
        <v>438</v>
      </c>
      <c r="U63" s="217"/>
      <c r="V63" s="52">
        <v>0</v>
      </c>
      <c r="W63" s="52"/>
      <c r="X63" s="213"/>
      <c r="Y63" s="223">
        <v>21802</v>
      </c>
      <c r="Z63" s="52" t="s">
        <v>438</v>
      </c>
      <c r="AA63" s="217"/>
      <c r="AB63" s="214">
        <v>0</v>
      </c>
      <c r="AC63" s="214"/>
      <c r="AE63" s="223">
        <v>21802</v>
      </c>
      <c r="AF63" s="52" t="s">
        <v>438</v>
      </c>
      <c r="AG63" s="217"/>
      <c r="AH63" s="212">
        <v>0</v>
      </c>
      <c r="AI63" s="212">
        <v>0</v>
      </c>
      <c r="AK63" s="223">
        <v>21802</v>
      </c>
      <c r="AL63" s="52" t="s">
        <v>438</v>
      </c>
      <c r="AM63" s="217"/>
      <c r="AN63" s="212">
        <v>0</v>
      </c>
      <c r="AO63" s="212">
        <v>0</v>
      </c>
      <c r="AP63" s="206"/>
      <c r="AQ63" s="223">
        <v>21802</v>
      </c>
      <c r="AR63" s="52" t="s">
        <v>438</v>
      </c>
      <c r="AS63" s="217"/>
      <c r="AT63" s="210">
        <v>0</v>
      </c>
      <c r="AU63" s="210"/>
      <c r="AW63" s="223">
        <v>21802</v>
      </c>
      <c r="AX63" s="52" t="s">
        <v>438</v>
      </c>
      <c r="AY63" s="217"/>
      <c r="AZ63" s="216">
        <v>0</v>
      </c>
      <c r="BA63" s="217"/>
    </row>
    <row r="64" spans="1:54" s="13" customFormat="1" ht="22.5" x14ac:dyDescent="0.2">
      <c r="A64" s="223">
        <v>22101</v>
      </c>
      <c r="B64" s="52" t="s">
        <v>439</v>
      </c>
      <c r="C64" s="224">
        <v>24000</v>
      </c>
      <c r="D64" s="210">
        <v>14446.539999999999</v>
      </c>
      <c r="E64" s="210">
        <f t="shared" si="0"/>
        <v>29380</v>
      </c>
      <c r="F64" s="15"/>
      <c r="G64" s="223">
        <v>22101</v>
      </c>
      <c r="H64" s="52" t="s">
        <v>439</v>
      </c>
      <c r="I64" s="217">
        <v>7500</v>
      </c>
      <c r="J64" s="212">
        <v>4818.12</v>
      </c>
      <c r="K64" s="212">
        <v>8000</v>
      </c>
      <c r="L64" s="206"/>
      <c r="M64" s="223">
        <v>22101</v>
      </c>
      <c r="N64" s="52" t="s">
        <v>439</v>
      </c>
      <c r="O64" s="217">
        <v>3000</v>
      </c>
      <c r="P64" s="212">
        <v>891</v>
      </c>
      <c r="Q64" s="212">
        <v>3150</v>
      </c>
      <c r="R64" s="15"/>
      <c r="S64" s="223">
        <v>22101</v>
      </c>
      <c r="T64" s="52" t="s">
        <v>439</v>
      </c>
      <c r="U64" s="217">
        <v>11500</v>
      </c>
      <c r="V64" s="52">
        <v>5610.34</v>
      </c>
      <c r="W64" s="52">
        <v>5000</v>
      </c>
      <c r="X64" s="213"/>
      <c r="Y64" s="223">
        <v>22101</v>
      </c>
      <c r="Z64" s="52" t="s">
        <v>439</v>
      </c>
      <c r="AA64" s="217"/>
      <c r="AB64" s="214">
        <v>0</v>
      </c>
      <c r="AC64" s="214">
        <v>11130</v>
      </c>
      <c r="AE64" s="223">
        <v>22101</v>
      </c>
      <c r="AF64" s="52" t="s">
        <v>439</v>
      </c>
      <c r="AG64" s="217"/>
      <c r="AH64" s="212">
        <v>0</v>
      </c>
      <c r="AI64" s="212">
        <v>0</v>
      </c>
      <c r="AK64" s="223">
        <v>22101</v>
      </c>
      <c r="AL64" s="52" t="s">
        <v>439</v>
      </c>
      <c r="AM64" s="217"/>
      <c r="AN64" s="212">
        <v>255.03</v>
      </c>
      <c r="AO64" s="212">
        <v>0</v>
      </c>
      <c r="AP64" s="206"/>
      <c r="AQ64" s="223">
        <v>22101</v>
      </c>
      <c r="AR64" s="52" t="s">
        <v>439</v>
      </c>
      <c r="AS64" s="217">
        <v>2000</v>
      </c>
      <c r="AT64" s="210">
        <v>2872.0499999999997</v>
      </c>
      <c r="AU64" s="210">
        <v>2100</v>
      </c>
      <c r="AW64" s="223">
        <v>22101</v>
      </c>
      <c r="AX64" s="52" t="s">
        <v>439</v>
      </c>
      <c r="AY64" s="217"/>
      <c r="AZ64" s="216">
        <v>0</v>
      </c>
      <c r="BA64" s="217"/>
    </row>
    <row r="65" spans="1:53" s="13" customFormat="1" ht="11.25" x14ac:dyDescent="0.2">
      <c r="A65" s="223">
        <v>22106</v>
      </c>
      <c r="B65" s="52" t="s">
        <v>440</v>
      </c>
      <c r="C65" s="224">
        <v>29700</v>
      </c>
      <c r="D65" s="210">
        <v>10000</v>
      </c>
      <c r="E65" s="210">
        <f t="shared" si="0"/>
        <v>28676</v>
      </c>
      <c r="F65" s="15"/>
      <c r="G65" s="223">
        <v>22106</v>
      </c>
      <c r="H65" s="52" t="s">
        <v>440</v>
      </c>
      <c r="I65" s="217">
        <v>700</v>
      </c>
      <c r="J65" s="212">
        <v>0</v>
      </c>
      <c r="K65" s="212"/>
      <c r="L65" s="206"/>
      <c r="M65" s="223">
        <v>22106</v>
      </c>
      <c r="N65" s="52" t="s">
        <v>440</v>
      </c>
      <c r="O65" s="217"/>
      <c r="P65" s="212">
        <v>0</v>
      </c>
      <c r="Q65" s="212"/>
      <c r="R65" s="15"/>
      <c r="S65" s="223">
        <v>22106</v>
      </c>
      <c r="T65" s="52" t="s">
        <v>440</v>
      </c>
      <c r="U65" s="217">
        <v>19000</v>
      </c>
      <c r="V65" s="52">
        <v>10000</v>
      </c>
      <c r="W65" s="52">
        <v>17000</v>
      </c>
      <c r="X65" s="213"/>
      <c r="Y65" s="223">
        <v>22106</v>
      </c>
      <c r="Z65" s="52" t="s">
        <v>440</v>
      </c>
      <c r="AA65" s="217">
        <v>1000</v>
      </c>
      <c r="AB65" s="214">
        <v>0</v>
      </c>
      <c r="AC65" s="214">
        <v>2226</v>
      </c>
      <c r="AE65" s="223">
        <v>22106</v>
      </c>
      <c r="AF65" s="52" t="s">
        <v>440</v>
      </c>
      <c r="AG65" s="217">
        <v>9000</v>
      </c>
      <c r="AH65" s="212">
        <v>0</v>
      </c>
      <c r="AI65" s="212">
        <v>9450</v>
      </c>
      <c r="AK65" s="223">
        <v>22106</v>
      </c>
      <c r="AL65" s="52" t="s">
        <v>440</v>
      </c>
      <c r="AM65" s="217"/>
      <c r="AN65" s="212">
        <v>0</v>
      </c>
      <c r="AO65" s="212">
        <v>0</v>
      </c>
      <c r="AP65" s="206"/>
      <c r="AQ65" s="223">
        <v>22106</v>
      </c>
      <c r="AR65" s="52" t="s">
        <v>440</v>
      </c>
      <c r="AS65" s="217"/>
      <c r="AT65" s="210">
        <v>0</v>
      </c>
      <c r="AU65" s="210"/>
      <c r="AW65" s="223">
        <v>22106</v>
      </c>
      <c r="AX65" s="52" t="s">
        <v>440</v>
      </c>
      <c r="AY65" s="217"/>
      <c r="AZ65" s="216">
        <v>0</v>
      </c>
      <c r="BA65" s="217"/>
    </row>
    <row r="66" spans="1:53" s="13" customFormat="1" ht="22.5" x14ac:dyDescent="0.2">
      <c r="A66" s="223">
        <v>22301</v>
      </c>
      <c r="B66" s="52" t="s">
        <v>441</v>
      </c>
      <c r="C66" s="224">
        <v>1300</v>
      </c>
      <c r="D66" s="210">
        <v>1199</v>
      </c>
      <c r="E66" s="210">
        <f t="shared" si="0"/>
        <v>2613</v>
      </c>
      <c r="F66" s="15"/>
      <c r="G66" s="223">
        <v>22301</v>
      </c>
      <c r="H66" s="52" t="s">
        <v>441</v>
      </c>
      <c r="I66" s="217">
        <v>500</v>
      </c>
      <c r="J66" s="212">
        <v>0</v>
      </c>
      <c r="K66" s="212"/>
      <c r="L66" s="206"/>
      <c r="M66" s="223">
        <v>22301</v>
      </c>
      <c r="N66" s="52" t="s">
        <v>441</v>
      </c>
      <c r="O66" s="217"/>
      <c r="P66" s="212">
        <v>0</v>
      </c>
      <c r="Q66" s="212"/>
      <c r="R66" s="15"/>
      <c r="S66" s="223">
        <v>22301</v>
      </c>
      <c r="T66" s="52" t="s">
        <v>441</v>
      </c>
      <c r="U66" s="217">
        <v>800</v>
      </c>
      <c r="V66" s="52">
        <v>1199</v>
      </c>
      <c r="W66" s="52">
        <v>1500</v>
      </c>
      <c r="X66" s="213"/>
      <c r="Y66" s="223">
        <v>22301</v>
      </c>
      <c r="Z66" s="52" t="s">
        <v>441</v>
      </c>
      <c r="AA66" s="217"/>
      <c r="AB66" s="214">
        <v>0</v>
      </c>
      <c r="AC66" s="214">
        <v>1113</v>
      </c>
      <c r="AE66" s="223">
        <v>22301</v>
      </c>
      <c r="AF66" s="52" t="s">
        <v>441</v>
      </c>
      <c r="AG66" s="217"/>
      <c r="AH66" s="212">
        <v>0</v>
      </c>
      <c r="AI66" s="212">
        <v>0</v>
      </c>
      <c r="AK66" s="223">
        <v>22301</v>
      </c>
      <c r="AL66" s="52" t="s">
        <v>441</v>
      </c>
      <c r="AM66" s="217"/>
      <c r="AN66" s="212">
        <v>0</v>
      </c>
      <c r="AO66" s="212">
        <v>0</v>
      </c>
      <c r="AP66" s="206"/>
      <c r="AQ66" s="223">
        <v>22301</v>
      </c>
      <c r="AR66" s="52" t="s">
        <v>441</v>
      </c>
      <c r="AS66" s="217"/>
      <c r="AT66" s="210">
        <v>0</v>
      </c>
      <c r="AU66" s="210"/>
      <c r="AW66" s="223">
        <v>22301</v>
      </c>
      <c r="AX66" s="52" t="s">
        <v>441</v>
      </c>
      <c r="AY66" s="217"/>
      <c r="AZ66" s="216">
        <v>0</v>
      </c>
      <c r="BA66" s="217"/>
    </row>
    <row r="67" spans="1:53" s="13" customFormat="1" ht="22.5" x14ac:dyDescent="0.2">
      <c r="A67" s="223">
        <v>23901</v>
      </c>
      <c r="B67" s="52" t="s">
        <v>442</v>
      </c>
      <c r="C67" s="224">
        <v>0</v>
      </c>
      <c r="D67" s="210">
        <v>0</v>
      </c>
      <c r="E67" s="210">
        <f t="shared" si="0"/>
        <v>0</v>
      </c>
      <c r="F67" s="15"/>
      <c r="G67" s="223">
        <v>23901</v>
      </c>
      <c r="H67" s="52" t="s">
        <v>442</v>
      </c>
      <c r="I67" s="217"/>
      <c r="J67" s="212">
        <v>0</v>
      </c>
      <c r="K67" s="212"/>
      <c r="L67" s="206"/>
      <c r="M67" s="223">
        <v>23901</v>
      </c>
      <c r="N67" s="52" t="s">
        <v>442</v>
      </c>
      <c r="O67" s="217"/>
      <c r="P67" s="212">
        <v>0</v>
      </c>
      <c r="Q67" s="212"/>
      <c r="S67" s="223">
        <v>23901</v>
      </c>
      <c r="T67" s="52" t="s">
        <v>442</v>
      </c>
      <c r="U67" s="217"/>
      <c r="V67" s="52">
        <v>0</v>
      </c>
      <c r="W67" s="52"/>
      <c r="X67" s="213"/>
      <c r="Y67" s="223">
        <v>23901</v>
      </c>
      <c r="Z67" s="52" t="s">
        <v>442</v>
      </c>
      <c r="AA67" s="217"/>
      <c r="AB67" s="214">
        <v>0</v>
      </c>
      <c r="AC67" s="214"/>
      <c r="AE67" s="223">
        <v>23901</v>
      </c>
      <c r="AF67" s="52" t="s">
        <v>442</v>
      </c>
      <c r="AG67" s="217"/>
      <c r="AH67" s="212">
        <v>0</v>
      </c>
      <c r="AI67" s="212">
        <v>0</v>
      </c>
      <c r="AK67" s="223">
        <v>23901</v>
      </c>
      <c r="AL67" s="52" t="s">
        <v>442</v>
      </c>
      <c r="AM67" s="217"/>
      <c r="AN67" s="212">
        <v>0</v>
      </c>
      <c r="AO67" s="212">
        <v>0</v>
      </c>
      <c r="AP67" s="206"/>
      <c r="AQ67" s="223">
        <v>23901</v>
      </c>
      <c r="AR67" s="52" t="s">
        <v>442</v>
      </c>
      <c r="AS67" s="217"/>
      <c r="AT67" s="210">
        <v>0</v>
      </c>
      <c r="AU67" s="210"/>
      <c r="AW67" s="223">
        <v>23901</v>
      </c>
      <c r="AX67" s="52" t="s">
        <v>442</v>
      </c>
      <c r="AY67" s="217"/>
      <c r="AZ67" s="216">
        <v>0</v>
      </c>
      <c r="BA67" s="217"/>
    </row>
    <row r="68" spans="1:53" s="13" customFormat="1" ht="22.5" x14ac:dyDescent="0.2">
      <c r="A68" s="223">
        <v>24201</v>
      </c>
      <c r="B68" s="52" t="s">
        <v>443</v>
      </c>
      <c r="C68" s="224">
        <v>0</v>
      </c>
      <c r="D68" s="210">
        <v>0</v>
      </c>
      <c r="E68" s="210">
        <f t="shared" si="0"/>
        <v>0</v>
      </c>
      <c r="F68" s="15"/>
      <c r="G68" s="223">
        <v>24201</v>
      </c>
      <c r="H68" s="52" t="s">
        <v>443</v>
      </c>
      <c r="I68" s="217"/>
      <c r="J68" s="212">
        <v>0</v>
      </c>
      <c r="K68" s="212"/>
      <c r="L68" s="206"/>
      <c r="M68" s="223">
        <v>24201</v>
      </c>
      <c r="N68" s="52" t="s">
        <v>443</v>
      </c>
      <c r="O68" s="217"/>
      <c r="P68" s="212">
        <v>0</v>
      </c>
      <c r="Q68" s="212"/>
      <c r="R68" s="15"/>
      <c r="S68" s="223">
        <v>24201</v>
      </c>
      <c r="T68" s="52" t="s">
        <v>443</v>
      </c>
      <c r="U68" s="217"/>
      <c r="V68" s="52">
        <v>0</v>
      </c>
      <c r="W68" s="52"/>
      <c r="X68" s="213"/>
      <c r="Y68" s="223">
        <v>24201</v>
      </c>
      <c r="Z68" s="52" t="s">
        <v>443</v>
      </c>
      <c r="AA68" s="217"/>
      <c r="AB68" s="214">
        <v>0</v>
      </c>
      <c r="AC68" s="214"/>
      <c r="AE68" s="223">
        <v>24201</v>
      </c>
      <c r="AF68" s="52" t="s">
        <v>443</v>
      </c>
      <c r="AG68" s="217"/>
      <c r="AH68" s="212">
        <v>0</v>
      </c>
      <c r="AI68" s="212">
        <v>0</v>
      </c>
      <c r="AK68" s="223">
        <v>24201</v>
      </c>
      <c r="AL68" s="52" t="s">
        <v>443</v>
      </c>
      <c r="AM68" s="217"/>
      <c r="AN68" s="212">
        <v>0</v>
      </c>
      <c r="AO68" s="212">
        <v>0</v>
      </c>
      <c r="AP68" s="206"/>
      <c r="AQ68" s="223">
        <v>24201</v>
      </c>
      <c r="AR68" s="52" t="s">
        <v>443</v>
      </c>
      <c r="AS68" s="217"/>
      <c r="AT68" s="210">
        <v>0</v>
      </c>
      <c r="AU68" s="210"/>
      <c r="AW68" s="223">
        <v>24201</v>
      </c>
      <c r="AX68" s="52" t="s">
        <v>443</v>
      </c>
      <c r="AY68" s="217"/>
      <c r="AZ68" s="216">
        <v>0</v>
      </c>
      <c r="BA68" s="217"/>
    </row>
    <row r="69" spans="1:53" s="13" customFormat="1" ht="11.25" x14ac:dyDescent="0.2">
      <c r="A69" s="223">
        <v>24301</v>
      </c>
      <c r="B69" s="52" t="s">
        <v>444</v>
      </c>
      <c r="C69" s="224">
        <v>0</v>
      </c>
      <c r="D69" s="210">
        <v>0</v>
      </c>
      <c r="E69" s="210">
        <f t="shared" si="0"/>
        <v>0</v>
      </c>
      <c r="F69" s="15"/>
      <c r="G69" s="223">
        <v>24301</v>
      </c>
      <c r="H69" s="52" t="s">
        <v>444</v>
      </c>
      <c r="I69" s="217"/>
      <c r="J69" s="212">
        <v>0</v>
      </c>
      <c r="K69" s="212"/>
      <c r="L69" s="206"/>
      <c r="M69" s="223">
        <v>24301</v>
      </c>
      <c r="N69" s="52" t="s">
        <v>444</v>
      </c>
      <c r="O69" s="217"/>
      <c r="P69" s="212">
        <v>0</v>
      </c>
      <c r="Q69" s="212"/>
      <c r="S69" s="223">
        <v>24301</v>
      </c>
      <c r="T69" s="52" t="s">
        <v>444</v>
      </c>
      <c r="U69" s="217"/>
      <c r="V69" s="52">
        <v>0</v>
      </c>
      <c r="W69" s="52"/>
      <c r="X69" s="213"/>
      <c r="Y69" s="223">
        <v>24301</v>
      </c>
      <c r="Z69" s="52" t="s">
        <v>444</v>
      </c>
      <c r="AA69" s="217"/>
      <c r="AB69" s="214">
        <v>0</v>
      </c>
      <c r="AC69" s="214"/>
      <c r="AE69" s="223">
        <v>24301</v>
      </c>
      <c r="AF69" s="52" t="s">
        <v>444</v>
      </c>
      <c r="AG69" s="217"/>
      <c r="AH69" s="212">
        <v>0</v>
      </c>
      <c r="AI69" s="212">
        <v>0</v>
      </c>
      <c r="AK69" s="223">
        <v>24301</v>
      </c>
      <c r="AL69" s="52" t="s">
        <v>444</v>
      </c>
      <c r="AM69" s="217"/>
      <c r="AN69" s="212">
        <v>0</v>
      </c>
      <c r="AO69" s="212">
        <v>0</v>
      </c>
      <c r="AP69" s="206"/>
      <c r="AQ69" s="223">
        <v>24301</v>
      </c>
      <c r="AR69" s="52" t="s">
        <v>444</v>
      </c>
      <c r="AS69" s="217"/>
      <c r="AT69" s="210">
        <v>0</v>
      </c>
      <c r="AU69" s="210"/>
      <c r="AW69" s="223">
        <v>24301</v>
      </c>
      <c r="AX69" s="52" t="s">
        <v>444</v>
      </c>
      <c r="AY69" s="217"/>
      <c r="AZ69" s="216">
        <v>0</v>
      </c>
      <c r="BA69" s="217"/>
    </row>
    <row r="70" spans="1:53" s="13" customFormat="1" ht="11.25" x14ac:dyDescent="0.2">
      <c r="A70" s="223">
        <v>24401</v>
      </c>
      <c r="B70" s="52" t="s">
        <v>445</v>
      </c>
      <c r="C70" s="224">
        <v>0</v>
      </c>
      <c r="D70" s="210">
        <v>0</v>
      </c>
      <c r="E70" s="210">
        <f t="shared" si="0"/>
        <v>0</v>
      </c>
      <c r="F70" s="15"/>
      <c r="G70" s="223">
        <v>24401</v>
      </c>
      <c r="H70" s="52" t="s">
        <v>445</v>
      </c>
      <c r="I70" s="217"/>
      <c r="J70" s="212">
        <v>0</v>
      </c>
      <c r="K70" s="212"/>
      <c r="L70" s="206"/>
      <c r="M70" s="223">
        <v>24401</v>
      </c>
      <c r="N70" s="52" t="s">
        <v>445</v>
      </c>
      <c r="O70" s="217"/>
      <c r="P70" s="212">
        <v>0</v>
      </c>
      <c r="Q70" s="212"/>
      <c r="S70" s="223">
        <v>24401</v>
      </c>
      <c r="T70" s="52" t="s">
        <v>445</v>
      </c>
      <c r="U70" s="217"/>
      <c r="V70" s="52">
        <v>0</v>
      </c>
      <c r="W70" s="52"/>
      <c r="X70" s="213"/>
      <c r="Y70" s="223">
        <v>24401</v>
      </c>
      <c r="Z70" s="52" t="s">
        <v>445</v>
      </c>
      <c r="AA70" s="217"/>
      <c r="AB70" s="214">
        <v>0</v>
      </c>
      <c r="AC70" s="214"/>
      <c r="AE70" s="223">
        <v>24401</v>
      </c>
      <c r="AF70" s="52" t="s">
        <v>445</v>
      </c>
      <c r="AG70" s="217"/>
      <c r="AH70" s="212">
        <v>0</v>
      </c>
      <c r="AI70" s="212">
        <v>0</v>
      </c>
      <c r="AK70" s="223">
        <v>24401</v>
      </c>
      <c r="AL70" s="52" t="s">
        <v>445</v>
      </c>
      <c r="AM70" s="217"/>
      <c r="AN70" s="212">
        <v>0</v>
      </c>
      <c r="AO70" s="212">
        <v>0</v>
      </c>
      <c r="AP70" s="206"/>
      <c r="AQ70" s="223">
        <v>24401</v>
      </c>
      <c r="AR70" s="52" t="s">
        <v>445</v>
      </c>
      <c r="AS70" s="217"/>
      <c r="AT70" s="210">
        <v>0</v>
      </c>
      <c r="AU70" s="210"/>
      <c r="AW70" s="223">
        <v>24401</v>
      </c>
      <c r="AX70" s="52" t="s">
        <v>445</v>
      </c>
      <c r="AY70" s="217"/>
      <c r="AZ70" s="216">
        <v>0</v>
      </c>
      <c r="BA70" s="217"/>
    </row>
    <row r="71" spans="1:53" s="13" customFormat="1" ht="11.25" x14ac:dyDescent="0.2">
      <c r="A71" s="223">
        <v>24501</v>
      </c>
      <c r="B71" s="52" t="s">
        <v>446</v>
      </c>
      <c r="C71" s="224">
        <v>0</v>
      </c>
      <c r="D71" s="210">
        <v>0</v>
      </c>
      <c r="E71" s="210">
        <f t="shared" si="0"/>
        <v>0</v>
      </c>
      <c r="F71" s="15"/>
      <c r="G71" s="223">
        <v>24501</v>
      </c>
      <c r="H71" s="52" t="s">
        <v>446</v>
      </c>
      <c r="I71" s="217"/>
      <c r="J71" s="212">
        <v>0</v>
      </c>
      <c r="K71" s="212"/>
      <c r="L71" s="206"/>
      <c r="M71" s="223">
        <v>24501</v>
      </c>
      <c r="N71" s="52" t="s">
        <v>446</v>
      </c>
      <c r="O71" s="217"/>
      <c r="P71" s="212">
        <v>0</v>
      </c>
      <c r="Q71" s="212"/>
      <c r="S71" s="223">
        <v>24501</v>
      </c>
      <c r="T71" s="52" t="s">
        <v>446</v>
      </c>
      <c r="U71" s="217"/>
      <c r="V71" s="52">
        <v>0</v>
      </c>
      <c r="W71" s="52"/>
      <c r="X71" s="213"/>
      <c r="Y71" s="223">
        <v>24501</v>
      </c>
      <c r="Z71" s="52" t="s">
        <v>446</v>
      </c>
      <c r="AA71" s="217"/>
      <c r="AB71" s="214">
        <v>0</v>
      </c>
      <c r="AC71" s="214"/>
      <c r="AE71" s="223">
        <v>24501</v>
      </c>
      <c r="AF71" s="52" t="s">
        <v>446</v>
      </c>
      <c r="AG71" s="217"/>
      <c r="AH71" s="212">
        <v>0</v>
      </c>
      <c r="AI71" s="212">
        <v>0</v>
      </c>
      <c r="AK71" s="223">
        <v>24501</v>
      </c>
      <c r="AL71" s="52" t="s">
        <v>446</v>
      </c>
      <c r="AM71" s="217"/>
      <c r="AN71" s="212">
        <v>0</v>
      </c>
      <c r="AO71" s="212">
        <v>0</v>
      </c>
      <c r="AP71" s="206"/>
      <c r="AQ71" s="223">
        <v>24501</v>
      </c>
      <c r="AR71" s="52" t="s">
        <v>446</v>
      </c>
      <c r="AS71" s="217"/>
      <c r="AT71" s="210">
        <v>0</v>
      </c>
      <c r="AU71" s="210"/>
      <c r="AW71" s="223">
        <v>24501</v>
      </c>
      <c r="AX71" s="52" t="s">
        <v>446</v>
      </c>
      <c r="AY71" s="217"/>
      <c r="AZ71" s="216">
        <v>0</v>
      </c>
      <c r="BA71" s="217"/>
    </row>
    <row r="72" spans="1:53" s="13" customFormat="1" ht="11.25" x14ac:dyDescent="0.2">
      <c r="A72" s="223">
        <v>24601</v>
      </c>
      <c r="B72" s="52" t="s">
        <v>447</v>
      </c>
      <c r="C72" s="224">
        <v>10900</v>
      </c>
      <c r="D72" s="210">
        <v>1770.51</v>
      </c>
      <c r="E72" s="210">
        <f t="shared" si="0"/>
        <v>5000</v>
      </c>
      <c r="F72" s="15"/>
      <c r="G72" s="223">
        <v>24601</v>
      </c>
      <c r="H72" s="52" t="s">
        <v>447</v>
      </c>
      <c r="I72" s="217">
        <v>900</v>
      </c>
      <c r="J72" s="212">
        <v>0</v>
      </c>
      <c r="K72" s="212"/>
      <c r="L72" s="206"/>
      <c r="M72" s="223">
        <v>24601</v>
      </c>
      <c r="N72" s="52" t="s">
        <v>447</v>
      </c>
      <c r="O72" s="217"/>
      <c r="P72" s="212">
        <v>0</v>
      </c>
      <c r="Q72" s="212"/>
      <c r="R72" s="15"/>
      <c r="S72" s="223">
        <v>24601</v>
      </c>
      <c r="T72" s="52" t="s">
        <v>447</v>
      </c>
      <c r="U72" s="217">
        <v>10000</v>
      </c>
      <c r="V72" s="52">
        <v>1770.51</v>
      </c>
      <c r="W72" s="52">
        <v>5000</v>
      </c>
      <c r="X72" s="213"/>
      <c r="Y72" s="223">
        <v>24601</v>
      </c>
      <c r="Z72" s="52" t="s">
        <v>447</v>
      </c>
      <c r="AA72" s="217"/>
      <c r="AB72" s="214">
        <v>0</v>
      </c>
      <c r="AC72" s="214"/>
      <c r="AE72" s="223">
        <v>24601</v>
      </c>
      <c r="AF72" s="52" t="s">
        <v>447</v>
      </c>
      <c r="AG72" s="217"/>
      <c r="AH72" s="212">
        <v>0</v>
      </c>
      <c r="AI72" s="212">
        <v>0</v>
      </c>
      <c r="AK72" s="223">
        <v>24601</v>
      </c>
      <c r="AL72" s="52" t="s">
        <v>447</v>
      </c>
      <c r="AM72" s="217"/>
      <c r="AN72" s="212">
        <v>0</v>
      </c>
      <c r="AO72" s="212">
        <v>0</v>
      </c>
      <c r="AP72" s="206"/>
      <c r="AQ72" s="223">
        <v>24601</v>
      </c>
      <c r="AR72" s="52" t="s">
        <v>447</v>
      </c>
      <c r="AS72" s="217"/>
      <c r="AT72" s="210">
        <v>0</v>
      </c>
      <c r="AU72" s="210"/>
      <c r="AW72" s="223">
        <v>24601</v>
      </c>
      <c r="AX72" s="52" t="s">
        <v>447</v>
      </c>
      <c r="AY72" s="217"/>
      <c r="AZ72" s="216">
        <v>0</v>
      </c>
      <c r="BA72" s="217"/>
    </row>
    <row r="73" spans="1:53" s="13" customFormat="1" ht="11.25" x14ac:dyDescent="0.2">
      <c r="A73" s="223">
        <v>24801</v>
      </c>
      <c r="B73" s="52" t="s">
        <v>448</v>
      </c>
      <c r="C73" s="224">
        <v>0</v>
      </c>
      <c r="D73" s="210">
        <v>0</v>
      </c>
      <c r="E73" s="210">
        <f t="shared" si="0"/>
        <v>0</v>
      </c>
      <c r="F73" s="15"/>
      <c r="G73" s="223">
        <v>24801</v>
      </c>
      <c r="H73" s="52" t="s">
        <v>448</v>
      </c>
      <c r="I73" s="217"/>
      <c r="J73" s="212">
        <v>0</v>
      </c>
      <c r="K73" s="212"/>
      <c r="L73" s="206"/>
      <c r="M73" s="223">
        <v>24801</v>
      </c>
      <c r="N73" s="52" t="s">
        <v>448</v>
      </c>
      <c r="O73" s="217"/>
      <c r="P73" s="212">
        <v>0</v>
      </c>
      <c r="Q73" s="212"/>
      <c r="S73" s="223">
        <v>24801</v>
      </c>
      <c r="T73" s="52" t="s">
        <v>448</v>
      </c>
      <c r="U73" s="217"/>
      <c r="V73" s="52">
        <v>0</v>
      </c>
      <c r="W73" s="52"/>
      <c r="X73" s="213"/>
      <c r="Y73" s="223">
        <v>24801</v>
      </c>
      <c r="Z73" s="52" t="s">
        <v>448</v>
      </c>
      <c r="AA73" s="217"/>
      <c r="AB73" s="214">
        <v>0</v>
      </c>
      <c r="AC73" s="214"/>
      <c r="AE73" s="223">
        <v>24801</v>
      </c>
      <c r="AF73" s="52" t="s">
        <v>448</v>
      </c>
      <c r="AG73" s="217"/>
      <c r="AH73" s="212">
        <v>0</v>
      </c>
      <c r="AI73" s="212">
        <v>0</v>
      </c>
      <c r="AK73" s="223">
        <v>24801</v>
      </c>
      <c r="AL73" s="52" t="s">
        <v>448</v>
      </c>
      <c r="AM73" s="217"/>
      <c r="AN73" s="212">
        <v>0</v>
      </c>
      <c r="AO73" s="212">
        <v>0</v>
      </c>
      <c r="AP73" s="206"/>
      <c r="AQ73" s="223">
        <v>24801</v>
      </c>
      <c r="AR73" s="52" t="s">
        <v>448</v>
      </c>
      <c r="AS73" s="217"/>
      <c r="AT73" s="210">
        <v>0</v>
      </c>
      <c r="AU73" s="210"/>
      <c r="AW73" s="223">
        <v>24801</v>
      </c>
      <c r="AX73" s="52" t="s">
        <v>448</v>
      </c>
      <c r="AY73" s="217"/>
      <c r="AZ73" s="216">
        <v>0</v>
      </c>
      <c r="BA73" s="217"/>
    </row>
    <row r="74" spans="1:53" s="13" customFormat="1" ht="22.5" x14ac:dyDescent="0.2">
      <c r="A74" s="223">
        <v>24901</v>
      </c>
      <c r="B74" s="52" t="s">
        <v>449</v>
      </c>
      <c r="C74" s="224">
        <v>0</v>
      </c>
      <c r="D74" s="210">
        <v>0</v>
      </c>
      <c r="E74" s="210">
        <f t="shared" si="0"/>
        <v>0</v>
      </c>
      <c r="F74" s="15"/>
      <c r="G74" s="223">
        <v>24901</v>
      </c>
      <c r="H74" s="52" t="s">
        <v>449</v>
      </c>
      <c r="I74" s="217"/>
      <c r="J74" s="212">
        <v>0</v>
      </c>
      <c r="K74" s="212"/>
      <c r="L74" s="206"/>
      <c r="M74" s="223">
        <v>24901</v>
      </c>
      <c r="N74" s="52" t="s">
        <v>449</v>
      </c>
      <c r="O74" s="217"/>
      <c r="P74" s="212">
        <v>0</v>
      </c>
      <c r="Q74" s="212"/>
      <c r="S74" s="223">
        <v>24901</v>
      </c>
      <c r="T74" s="52" t="s">
        <v>449</v>
      </c>
      <c r="U74" s="217"/>
      <c r="V74" s="52">
        <v>0</v>
      </c>
      <c r="W74" s="52"/>
      <c r="X74" s="213"/>
      <c r="Y74" s="223">
        <v>24901</v>
      </c>
      <c r="Z74" s="52" t="s">
        <v>449</v>
      </c>
      <c r="AA74" s="217"/>
      <c r="AB74" s="214">
        <v>0</v>
      </c>
      <c r="AC74" s="214"/>
      <c r="AE74" s="223">
        <v>24901</v>
      </c>
      <c r="AF74" s="52" t="s">
        <v>449</v>
      </c>
      <c r="AG74" s="217"/>
      <c r="AH74" s="212">
        <v>0</v>
      </c>
      <c r="AI74" s="212">
        <v>0</v>
      </c>
      <c r="AK74" s="223">
        <v>24901</v>
      </c>
      <c r="AL74" s="52" t="s">
        <v>449</v>
      </c>
      <c r="AM74" s="217"/>
      <c r="AN74" s="212">
        <v>0</v>
      </c>
      <c r="AO74" s="212">
        <v>0</v>
      </c>
      <c r="AP74" s="206"/>
      <c r="AQ74" s="223">
        <v>24901</v>
      </c>
      <c r="AR74" s="52" t="s">
        <v>449</v>
      </c>
      <c r="AS74" s="217"/>
      <c r="AT74" s="210">
        <v>0</v>
      </c>
      <c r="AU74" s="210"/>
      <c r="AW74" s="223">
        <v>24901</v>
      </c>
      <c r="AX74" s="52" t="s">
        <v>449</v>
      </c>
      <c r="AY74" s="217"/>
      <c r="AZ74" s="216">
        <v>0</v>
      </c>
      <c r="BA74" s="217"/>
    </row>
    <row r="75" spans="1:53" s="13" customFormat="1" ht="11.25" x14ac:dyDescent="0.2">
      <c r="A75" s="223">
        <v>25101</v>
      </c>
      <c r="B75" s="52" t="s">
        <v>450</v>
      </c>
      <c r="C75" s="224">
        <v>0</v>
      </c>
      <c r="D75" s="210">
        <v>65000</v>
      </c>
      <c r="E75" s="210">
        <f t="shared" ref="E75:E138" si="1">K75+Q75+W75+AC75+AI75+AO75+AU75+BA75</f>
        <v>100000</v>
      </c>
      <c r="F75" s="15"/>
      <c r="G75" s="223">
        <v>25101</v>
      </c>
      <c r="H75" s="52" t="s">
        <v>450</v>
      </c>
      <c r="I75" s="217"/>
      <c r="J75" s="212">
        <v>0</v>
      </c>
      <c r="K75" s="212"/>
      <c r="L75" s="206"/>
      <c r="M75" s="223">
        <v>25101</v>
      </c>
      <c r="N75" s="52" t="s">
        <v>450</v>
      </c>
      <c r="O75" s="217"/>
      <c r="P75" s="212">
        <v>0</v>
      </c>
      <c r="Q75" s="212"/>
      <c r="S75" s="223">
        <v>25101</v>
      </c>
      <c r="T75" s="52" t="s">
        <v>450</v>
      </c>
      <c r="U75" s="217"/>
      <c r="V75" s="52">
        <v>0</v>
      </c>
      <c r="W75" s="52"/>
      <c r="X75" s="213"/>
      <c r="Y75" s="223">
        <v>25101</v>
      </c>
      <c r="Z75" s="52" t="s">
        <v>450</v>
      </c>
      <c r="AA75" s="217"/>
      <c r="AB75" s="214">
        <v>0</v>
      </c>
      <c r="AC75" s="214"/>
      <c r="AE75" s="223">
        <v>25101</v>
      </c>
      <c r="AF75" s="52" t="s">
        <v>450</v>
      </c>
      <c r="AG75" s="217"/>
      <c r="AH75" s="212">
        <v>65000</v>
      </c>
      <c r="AI75" s="212">
        <v>100000</v>
      </c>
      <c r="AK75" s="223">
        <v>25101</v>
      </c>
      <c r="AL75" s="52" t="s">
        <v>450</v>
      </c>
      <c r="AM75" s="217"/>
      <c r="AN75" s="212">
        <v>0</v>
      </c>
      <c r="AO75" s="212">
        <v>0</v>
      </c>
      <c r="AP75" s="206"/>
      <c r="AQ75" s="223">
        <v>25101</v>
      </c>
      <c r="AR75" s="52" t="s">
        <v>450</v>
      </c>
      <c r="AS75" s="217"/>
      <c r="AT75" s="210">
        <v>0</v>
      </c>
      <c r="AU75" s="210"/>
      <c r="AW75" s="223">
        <v>25101</v>
      </c>
      <c r="AX75" s="52" t="s">
        <v>450</v>
      </c>
      <c r="AY75" s="217"/>
      <c r="AZ75" s="216">
        <v>0</v>
      </c>
      <c r="BA75" s="217"/>
    </row>
    <row r="76" spans="1:53" s="13" customFormat="1" ht="22.5" x14ac:dyDescent="0.2">
      <c r="A76" s="223">
        <v>25201</v>
      </c>
      <c r="B76" s="52" t="s">
        <v>451</v>
      </c>
      <c r="C76" s="224">
        <v>0</v>
      </c>
      <c r="D76" s="210">
        <v>0</v>
      </c>
      <c r="E76" s="210">
        <f t="shared" si="1"/>
        <v>0</v>
      </c>
      <c r="F76" s="15"/>
      <c r="G76" s="223">
        <v>25201</v>
      </c>
      <c r="H76" s="52" t="s">
        <v>451</v>
      </c>
      <c r="I76" s="217"/>
      <c r="J76" s="212">
        <v>0</v>
      </c>
      <c r="K76" s="212"/>
      <c r="L76" s="206"/>
      <c r="M76" s="223">
        <v>25201</v>
      </c>
      <c r="N76" s="52" t="s">
        <v>451</v>
      </c>
      <c r="O76" s="217"/>
      <c r="P76" s="212">
        <v>0</v>
      </c>
      <c r="Q76" s="212"/>
      <c r="S76" s="223">
        <v>25201</v>
      </c>
      <c r="T76" s="52" t="s">
        <v>451</v>
      </c>
      <c r="U76" s="217"/>
      <c r="V76" s="52">
        <v>0</v>
      </c>
      <c r="W76" s="52"/>
      <c r="X76" s="213"/>
      <c r="Y76" s="223">
        <v>25201</v>
      </c>
      <c r="Z76" s="52" t="s">
        <v>451</v>
      </c>
      <c r="AA76" s="217"/>
      <c r="AB76" s="214">
        <v>0</v>
      </c>
      <c r="AC76" s="214"/>
      <c r="AE76" s="223">
        <v>25201</v>
      </c>
      <c r="AF76" s="52" t="s">
        <v>451</v>
      </c>
      <c r="AG76" s="217"/>
      <c r="AH76" s="212">
        <v>0</v>
      </c>
      <c r="AI76" s="212">
        <v>0</v>
      </c>
      <c r="AK76" s="223">
        <v>25201</v>
      </c>
      <c r="AL76" s="52" t="s">
        <v>451</v>
      </c>
      <c r="AM76" s="217"/>
      <c r="AN76" s="212">
        <v>0</v>
      </c>
      <c r="AO76" s="212">
        <v>0</v>
      </c>
      <c r="AP76" s="206"/>
      <c r="AQ76" s="223">
        <v>25201</v>
      </c>
      <c r="AR76" s="52" t="s">
        <v>451</v>
      </c>
      <c r="AS76" s="217"/>
      <c r="AT76" s="210">
        <v>0</v>
      </c>
      <c r="AU76" s="210"/>
      <c r="AW76" s="223">
        <v>25201</v>
      </c>
      <c r="AX76" s="52" t="s">
        <v>451</v>
      </c>
      <c r="AY76" s="217"/>
      <c r="AZ76" s="216">
        <v>0</v>
      </c>
      <c r="BA76" s="217"/>
    </row>
    <row r="77" spans="1:53" s="13" customFormat="1" ht="22.5" x14ac:dyDescent="0.2">
      <c r="A77" s="223">
        <v>25301</v>
      </c>
      <c r="B77" s="52" t="s">
        <v>452</v>
      </c>
      <c r="C77" s="224">
        <v>2500</v>
      </c>
      <c r="D77" s="210">
        <v>0</v>
      </c>
      <c r="E77" s="210">
        <f t="shared" si="1"/>
        <v>0</v>
      </c>
      <c r="F77" s="15"/>
      <c r="G77" s="223">
        <v>25301</v>
      </c>
      <c r="H77" s="52" t="s">
        <v>452</v>
      </c>
      <c r="I77" s="217"/>
      <c r="J77" s="212">
        <v>0</v>
      </c>
      <c r="K77" s="212"/>
      <c r="L77" s="206"/>
      <c r="M77" s="223">
        <v>25301</v>
      </c>
      <c r="N77" s="52" t="s">
        <v>452</v>
      </c>
      <c r="O77" s="217"/>
      <c r="P77" s="212">
        <v>0</v>
      </c>
      <c r="Q77" s="212"/>
      <c r="S77" s="223">
        <v>25301</v>
      </c>
      <c r="T77" s="52" t="s">
        <v>452</v>
      </c>
      <c r="U77" s="217">
        <v>2500</v>
      </c>
      <c r="V77" s="52">
        <v>0</v>
      </c>
      <c r="W77" s="52">
        <v>0</v>
      </c>
      <c r="X77" s="213"/>
      <c r="Y77" s="223">
        <v>25301</v>
      </c>
      <c r="Z77" s="52" t="s">
        <v>452</v>
      </c>
      <c r="AA77" s="217"/>
      <c r="AB77" s="214">
        <v>0</v>
      </c>
      <c r="AC77" s="214"/>
      <c r="AE77" s="223">
        <v>25301</v>
      </c>
      <c r="AF77" s="52" t="s">
        <v>452</v>
      </c>
      <c r="AG77" s="217"/>
      <c r="AH77" s="212">
        <v>0</v>
      </c>
      <c r="AI77" s="212">
        <v>0</v>
      </c>
      <c r="AK77" s="223">
        <v>25301</v>
      </c>
      <c r="AL77" s="52" t="s">
        <v>452</v>
      </c>
      <c r="AM77" s="217"/>
      <c r="AN77" s="212">
        <v>0</v>
      </c>
      <c r="AO77" s="212">
        <v>0</v>
      </c>
      <c r="AP77" s="206"/>
      <c r="AQ77" s="223">
        <v>25301</v>
      </c>
      <c r="AR77" s="52" t="s">
        <v>452</v>
      </c>
      <c r="AS77" s="217"/>
      <c r="AT77" s="210">
        <v>0</v>
      </c>
      <c r="AU77" s="210"/>
      <c r="AW77" s="223">
        <v>25301</v>
      </c>
      <c r="AX77" s="52" t="s">
        <v>452</v>
      </c>
      <c r="AY77" s="217"/>
      <c r="AZ77" s="216">
        <v>0</v>
      </c>
      <c r="BA77" s="217"/>
    </row>
    <row r="78" spans="1:53" s="13" customFormat="1" ht="22.5" x14ac:dyDescent="0.2">
      <c r="A78" s="223">
        <v>25501</v>
      </c>
      <c r="B78" s="52" t="s">
        <v>453</v>
      </c>
      <c r="C78" s="224">
        <v>0</v>
      </c>
      <c r="D78" s="210">
        <v>0</v>
      </c>
      <c r="E78" s="210">
        <f t="shared" si="1"/>
        <v>0</v>
      </c>
      <c r="F78" s="15"/>
      <c r="G78" s="223">
        <v>25501</v>
      </c>
      <c r="H78" s="52" t="s">
        <v>453</v>
      </c>
      <c r="I78" s="217"/>
      <c r="J78" s="212">
        <v>0</v>
      </c>
      <c r="K78" s="212"/>
      <c r="L78" s="206"/>
      <c r="M78" s="223">
        <v>25501</v>
      </c>
      <c r="N78" s="52" t="s">
        <v>453</v>
      </c>
      <c r="O78" s="217"/>
      <c r="P78" s="212">
        <v>0</v>
      </c>
      <c r="Q78" s="212"/>
      <c r="S78" s="223">
        <v>25501</v>
      </c>
      <c r="T78" s="52" t="s">
        <v>453</v>
      </c>
      <c r="U78" s="217"/>
      <c r="V78" s="52">
        <v>0</v>
      </c>
      <c r="W78" s="52"/>
      <c r="X78" s="213"/>
      <c r="Y78" s="223">
        <v>25501</v>
      </c>
      <c r="Z78" s="52" t="s">
        <v>453</v>
      </c>
      <c r="AA78" s="217"/>
      <c r="AB78" s="214">
        <v>0</v>
      </c>
      <c r="AC78" s="214"/>
      <c r="AE78" s="223">
        <v>25501</v>
      </c>
      <c r="AF78" s="52" t="s">
        <v>453</v>
      </c>
      <c r="AG78" s="217"/>
      <c r="AH78" s="212">
        <v>0</v>
      </c>
      <c r="AI78" s="212">
        <v>0</v>
      </c>
      <c r="AK78" s="223">
        <v>25501</v>
      </c>
      <c r="AL78" s="52" t="s">
        <v>453</v>
      </c>
      <c r="AM78" s="217"/>
      <c r="AN78" s="212">
        <v>0</v>
      </c>
      <c r="AO78" s="212">
        <v>0</v>
      </c>
      <c r="AP78" s="206"/>
      <c r="AQ78" s="223">
        <v>25501</v>
      </c>
      <c r="AR78" s="52" t="s">
        <v>453</v>
      </c>
      <c r="AS78" s="217"/>
      <c r="AT78" s="210">
        <v>0</v>
      </c>
      <c r="AU78" s="210"/>
      <c r="AW78" s="223">
        <v>25501</v>
      </c>
      <c r="AX78" s="52" t="s">
        <v>453</v>
      </c>
      <c r="AY78" s="217"/>
      <c r="AZ78" s="216">
        <v>0</v>
      </c>
      <c r="BA78" s="217"/>
    </row>
    <row r="79" spans="1:53" s="13" customFormat="1" ht="11.25" x14ac:dyDescent="0.2">
      <c r="A79" s="223">
        <v>25901</v>
      </c>
      <c r="B79" s="52" t="s">
        <v>454</v>
      </c>
      <c r="C79" s="224">
        <v>0</v>
      </c>
      <c r="D79" s="210">
        <v>0</v>
      </c>
      <c r="E79" s="210">
        <f t="shared" si="1"/>
        <v>0</v>
      </c>
      <c r="F79" s="15"/>
      <c r="G79" s="223">
        <v>25901</v>
      </c>
      <c r="H79" s="52" t="s">
        <v>454</v>
      </c>
      <c r="I79" s="217"/>
      <c r="J79" s="212">
        <v>0</v>
      </c>
      <c r="K79" s="212"/>
      <c r="L79" s="206"/>
      <c r="M79" s="223">
        <v>25901</v>
      </c>
      <c r="N79" s="52" t="s">
        <v>454</v>
      </c>
      <c r="O79" s="217"/>
      <c r="P79" s="212">
        <v>0</v>
      </c>
      <c r="Q79" s="212"/>
      <c r="S79" s="223">
        <v>25901</v>
      </c>
      <c r="T79" s="52" t="s">
        <v>454</v>
      </c>
      <c r="U79" s="217"/>
      <c r="V79" s="52">
        <v>0</v>
      </c>
      <c r="W79" s="52"/>
      <c r="X79" s="213"/>
      <c r="Y79" s="223">
        <v>25901</v>
      </c>
      <c r="Z79" s="52" t="s">
        <v>454</v>
      </c>
      <c r="AA79" s="217"/>
      <c r="AB79" s="214">
        <v>0</v>
      </c>
      <c r="AC79" s="214"/>
      <c r="AE79" s="223">
        <v>25901</v>
      </c>
      <c r="AF79" s="52" t="s">
        <v>454</v>
      </c>
      <c r="AG79" s="217"/>
      <c r="AH79" s="212">
        <v>0</v>
      </c>
      <c r="AI79" s="212">
        <v>0</v>
      </c>
      <c r="AK79" s="223">
        <v>25901</v>
      </c>
      <c r="AL79" s="52" t="s">
        <v>454</v>
      </c>
      <c r="AM79" s="217"/>
      <c r="AN79" s="212">
        <v>0</v>
      </c>
      <c r="AO79" s="212">
        <v>0</v>
      </c>
      <c r="AP79" s="206"/>
      <c r="AQ79" s="223">
        <v>25901</v>
      </c>
      <c r="AR79" s="52" t="s">
        <v>454</v>
      </c>
      <c r="AS79" s="217"/>
      <c r="AT79" s="210">
        <v>0</v>
      </c>
      <c r="AU79" s="210"/>
      <c r="AW79" s="223">
        <v>25901</v>
      </c>
      <c r="AX79" s="52" t="s">
        <v>454</v>
      </c>
      <c r="AY79" s="217"/>
      <c r="AZ79" s="216">
        <v>0</v>
      </c>
      <c r="BA79" s="217"/>
    </row>
    <row r="80" spans="1:53" s="13" customFormat="1" ht="11.25" x14ac:dyDescent="0.2">
      <c r="A80" s="223">
        <v>26101</v>
      </c>
      <c r="B80" s="52" t="s">
        <v>455</v>
      </c>
      <c r="C80" s="224">
        <v>906650</v>
      </c>
      <c r="D80" s="210">
        <v>656137.83000000007</v>
      </c>
      <c r="E80" s="210">
        <f t="shared" si="1"/>
        <v>1304265.5</v>
      </c>
      <c r="F80" s="15"/>
      <c r="G80" s="223">
        <v>26101</v>
      </c>
      <c r="H80" s="52" t="s">
        <v>455</v>
      </c>
      <c r="I80" s="217">
        <v>40000</v>
      </c>
      <c r="J80" s="212">
        <v>31000.760000000002</v>
      </c>
      <c r="K80" s="212">
        <v>53000</v>
      </c>
      <c r="L80" s="206"/>
      <c r="M80" s="223">
        <v>26101</v>
      </c>
      <c r="N80" s="52" t="s">
        <v>455</v>
      </c>
      <c r="O80" s="217">
        <v>70000</v>
      </c>
      <c r="P80" s="212">
        <v>39348.400000000001</v>
      </c>
      <c r="Q80" s="212">
        <v>73500</v>
      </c>
      <c r="R80" s="15"/>
      <c r="S80" s="223">
        <v>26101</v>
      </c>
      <c r="T80" s="52" t="s">
        <v>455</v>
      </c>
      <c r="U80" s="217">
        <v>90000</v>
      </c>
      <c r="V80" s="52">
        <v>49587.729999999996</v>
      </c>
      <c r="W80" s="52">
        <f>90000-13785</f>
        <v>76215</v>
      </c>
      <c r="X80" s="213"/>
      <c r="Y80" s="223">
        <v>26101</v>
      </c>
      <c r="Z80" s="52" t="s">
        <v>455</v>
      </c>
      <c r="AA80" s="217">
        <v>20000</v>
      </c>
      <c r="AB80" s="214">
        <v>7868.33</v>
      </c>
      <c r="AC80" s="214">
        <v>40068</v>
      </c>
      <c r="AE80" s="223">
        <v>26101</v>
      </c>
      <c r="AF80" s="52" t="s">
        <v>455</v>
      </c>
      <c r="AG80" s="217">
        <v>306650</v>
      </c>
      <c r="AH80" s="212">
        <v>169514.5</v>
      </c>
      <c r="AI80" s="212">
        <v>321982.5</v>
      </c>
      <c r="AK80" s="223">
        <v>26101</v>
      </c>
      <c r="AL80" s="52" t="s">
        <v>455</v>
      </c>
      <c r="AM80" s="217">
        <v>300000</v>
      </c>
      <c r="AN80" s="212">
        <v>279582.83</v>
      </c>
      <c r="AO80" s="212">
        <v>600000</v>
      </c>
      <c r="AP80" s="206"/>
      <c r="AQ80" s="223">
        <v>26101</v>
      </c>
      <c r="AR80" s="52" t="s">
        <v>455</v>
      </c>
      <c r="AS80" s="217">
        <v>50000</v>
      </c>
      <c r="AT80" s="210">
        <v>62980.480000000003</v>
      </c>
      <c r="AU80" s="210">
        <v>105000</v>
      </c>
      <c r="AW80" s="223">
        <v>26101</v>
      </c>
      <c r="AX80" s="52" t="s">
        <v>455</v>
      </c>
      <c r="AY80" s="217">
        <v>30000</v>
      </c>
      <c r="AZ80" s="216">
        <v>16254.800000000003</v>
      </c>
      <c r="BA80" s="217">
        <v>34500</v>
      </c>
    </row>
    <row r="81" spans="1:54" s="13" customFormat="1" ht="11.25" x14ac:dyDescent="0.2">
      <c r="A81" s="223">
        <v>26102</v>
      </c>
      <c r="B81" s="52" t="s">
        <v>456</v>
      </c>
      <c r="C81" s="224">
        <v>22500</v>
      </c>
      <c r="D81" s="210">
        <v>26658.560000000001</v>
      </c>
      <c r="E81" s="210">
        <f t="shared" si="1"/>
        <v>55577</v>
      </c>
      <c r="F81" s="15"/>
      <c r="G81" s="223">
        <v>26102</v>
      </c>
      <c r="H81" s="52" t="s">
        <v>456</v>
      </c>
      <c r="I81" s="217">
        <v>1500</v>
      </c>
      <c r="J81" s="212">
        <v>1276.79</v>
      </c>
      <c r="K81" s="212">
        <v>2100</v>
      </c>
      <c r="L81" s="206"/>
      <c r="M81" s="223">
        <v>26102</v>
      </c>
      <c r="N81" s="52" t="s">
        <v>456</v>
      </c>
      <c r="O81" s="217">
        <v>1500</v>
      </c>
      <c r="P81" s="212">
        <v>2020.45</v>
      </c>
      <c r="Q81" s="212">
        <v>1575</v>
      </c>
      <c r="R81" s="15"/>
      <c r="S81" s="223">
        <v>26102</v>
      </c>
      <c r="T81" s="52" t="s">
        <v>456</v>
      </c>
      <c r="U81" s="217">
        <v>3000</v>
      </c>
      <c r="V81" s="52">
        <v>7145.6</v>
      </c>
      <c r="W81" s="52">
        <v>10000</v>
      </c>
      <c r="X81" s="213"/>
      <c r="Y81" s="223">
        <v>26102</v>
      </c>
      <c r="Z81" s="52" t="s">
        <v>456</v>
      </c>
      <c r="AA81" s="217">
        <v>1500</v>
      </c>
      <c r="AB81" s="214">
        <v>1624</v>
      </c>
      <c r="AC81" s="214">
        <v>4452</v>
      </c>
      <c r="AE81" s="223">
        <v>26102</v>
      </c>
      <c r="AF81" s="52" t="s">
        <v>456</v>
      </c>
      <c r="AG81" s="217">
        <v>6000</v>
      </c>
      <c r="AH81" s="212">
        <v>629.84</v>
      </c>
      <c r="AI81" s="212">
        <v>6300</v>
      </c>
      <c r="AJ81" s="15"/>
      <c r="AK81" s="223">
        <v>26102</v>
      </c>
      <c r="AL81" s="52" t="s">
        <v>456</v>
      </c>
      <c r="AM81" s="217">
        <v>6000</v>
      </c>
      <c r="AN81" s="212">
        <v>8136.43</v>
      </c>
      <c r="AO81" s="212">
        <v>25000</v>
      </c>
      <c r="AP81" s="206"/>
      <c r="AQ81" s="223">
        <v>26102</v>
      </c>
      <c r="AR81" s="52" t="s">
        <v>456</v>
      </c>
      <c r="AS81" s="217">
        <v>1500</v>
      </c>
      <c r="AT81" s="210">
        <v>2992.7999999999997</v>
      </c>
      <c r="AU81" s="210">
        <v>3150</v>
      </c>
      <c r="AW81" s="223">
        <v>26102</v>
      </c>
      <c r="AX81" s="52" t="s">
        <v>456</v>
      </c>
      <c r="AY81" s="217">
        <v>1500</v>
      </c>
      <c r="AZ81" s="216">
        <v>2832.65</v>
      </c>
      <c r="BA81" s="217">
        <v>3000</v>
      </c>
    </row>
    <row r="82" spans="1:54" s="13" customFormat="1" ht="11.25" x14ac:dyDescent="0.2">
      <c r="A82" s="223">
        <v>27101</v>
      </c>
      <c r="B82" s="52" t="s">
        <v>457</v>
      </c>
      <c r="C82" s="224">
        <v>0</v>
      </c>
      <c r="D82" s="210">
        <v>4396.3999999999996</v>
      </c>
      <c r="E82" s="210">
        <f t="shared" si="1"/>
        <v>0</v>
      </c>
      <c r="F82" s="15"/>
      <c r="G82" s="223">
        <v>27101</v>
      </c>
      <c r="H82" s="52" t="s">
        <v>457</v>
      </c>
      <c r="I82" s="217"/>
      <c r="J82" s="212">
        <v>0</v>
      </c>
      <c r="K82" s="212"/>
      <c r="L82" s="206"/>
      <c r="M82" s="223">
        <v>27101</v>
      </c>
      <c r="N82" s="52" t="s">
        <v>457</v>
      </c>
      <c r="O82" s="217"/>
      <c r="P82" s="212">
        <v>0</v>
      </c>
      <c r="Q82" s="212"/>
      <c r="R82" s="14"/>
      <c r="S82" s="223">
        <v>27101</v>
      </c>
      <c r="T82" s="52" t="s">
        <v>457</v>
      </c>
      <c r="U82" s="217"/>
      <c r="V82" s="52">
        <v>0</v>
      </c>
      <c r="W82" s="52"/>
      <c r="X82" s="213"/>
      <c r="Y82" s="223">
        <v>27101</v>
      </c>
      <c r="Z82" s="52" t="s">
        <v>457</v>
      </c>
      <c r="AA82" s="217"/>
      <c r="AB82" s="214">
        <v>0</v>
      </c>
      <c r="AC82" s="214"/>
      <c r="AE82" s="223">
        <v>27101</v>
      </c>
      <c r="AF82" s="52" t="s">
        <v>457</v>
      </c>
      <c r="AG82" s="217"/>
      <c r="AH82" s="212">
        <v>0</v>
      </c>
      <c r="AI82" s="212">
        <v>0</v>
      </c>
      <c r="AK82" s="223">
        <v>27101</v>
      </c>
      <c r="AL82" s="52" t="s">
        <v>457</v>
      </c>
      <c r="AM82" s="217"/>
      <c r="AN82" s="212">
        <v>0</v>
      </c>
      <c r="AO82" s="212">
        <v>0</v>
      </c>
      <c r="AP82" s="206"/>
      <c r="AQ82" s="223">
        <v>27101</v>
      </c>
      <c r="AR82" s="52" t="s">
        <v>457</v>
      </c>
      <c r="AS82" s="217"/>
      <c r="AT82" s="210">
        <v>4396.3999999999996</v>
      </c>
      <c r="AU82" s="210"/>
      <c r="AW82" s="223">
        <v>27101</v>
      </c>
      <c r="AX82" s="52" t="s">
        <v>457</v>
      </c>
      <c r="AY82" s="217"/>
      <c r="AZ82" s="216">
        <v>0</v>
      </c>
      <c r="BA82" s="217"/>
    </row>
    <row r="83" spans="1:54" s="13" customFormat="1" ht="22.5" x14ac:dyDescent="0.2">
      <c r="A83" s="223">
        <v>27201</v>
      </c>
      <c r="B83" s="52" t="s">
        <v>458</v>
      </c>
      <c r="C83" s="224">
        <v>0</v>
      </c>
      <c r="D83" s="210">
        <v>0</v>
      </c>
      <c r="E83" s="210">
        <f t="shared" si="1"/>
        <v>0</v>
      </c>
      <c r="F83" s="15"/>
      <c r="G83" s="223">
        <v>27201</v>
      </c>
      <c r="H83" s="52" t="s">
        <v>458</v>
      </c>
      <c r="I83" s="217"/>
      <c r="J83" s="212">
        <v>0</v>
      </c>
      <c r="K83" s="212"/>
      <c r="L83" s="206"/>
      <c r="M83" s="223">
        <v>27201</v>
      </c>
      <c r="N83" s="52" t="s">
        <v>458</v>
      </c>
      <c r="O83" s="217"/>
      <c r="P83" s="212">
        <v>0</v>
      </c>
      <c r="Q83" s="212"/>
      <c r="S83" s="223">
        <v>27201</v>
      </c>
      <c r="T83" s="52" t="s">
        <v>458</v>
      </c>
      <c r="U83" s="217"/>
      <c r="V83" s="52">
        <v>0</v>
      </c>
      <c r="W83" s="52"/>
      <c r="X83" s="213"/>
      <c r="Y83" s="223">
        <v>27201</v>
      </c>
      <c r="Z83" s="52" t="s">
        <v>458</v>
      </c>
      <c r="AA83" s="217"/>
      <c r="AB83" s="214">
        <v>0</v>
      </c>
      <c r="AC83" s="214"/>
      <c r="AE83" s="223">
        <v>27201</v>
      </c>
      <c r="AF83" s="52" t="s">
        <v>458</v>
      </c>
      <c r="AG83" s="217"/>
      <c r="AH83" s="212">
        <v>0</v>
      </c>
      <c r="AI83" s="212">
        <v>0</v>
      </c>
      <c r="AJ83" s="14"/>
      <c r="AK83" s="223">
        <v>27201</v>
      </c>
      <c r="AL83" s="52" t="s">
        <v>458</v>
      </c>
      <c r="AM83" s="217"/>
      <c r="AN83" s="212">
        <v>0</v>
      </c>
      <c r="AO83" s="212">
        <v>0</v>
      </c>
      <c r="AP83" s="206"/>
      <c r="AQ83" s="223">
        <v>27201</v>
      </c>
      <c r="AR83" s="52" t="s">
        <v>458</v>
      </c>
      <c r="AS83" s="217"/>
      <c r="AT83" s="210">
        <v>0</v>
      </c>
      <c r="AU83" s="210"/>
      <c r="AW83" s="223">
        <v>27201</v>
      </c>
      <c r="AX83" s="52" t="s">
        <v>458</v>
      </c>
      <c r="AY83" s="217"/>
      <c r="AZ83" s="216">
        <v>0</v>
      </c>
      <c r="BA83" s="217"/>
    </row>
    <row r="84" spans="1:54" s="13" customFormat="1" ht="11.25" x14ac:dyDescent="0.2">
      <c r="A84" s="223">
        <v>29101</v>
      </c>
      <c r="B84" s="52" t="s">
        <v>459</v>
      </c>
      <c r="C84" s="224">
        <v>3700</v>
      </c>
      <c r="D84" s="210">
        <v>0</v>
      </c>
      <c r="E84" s="210">
        <f t="shared" si="1"/>
        <v>3885</v>
      </c>
      <c r="F84" s="15"/>
      <c r="G84" s="223">
        <v>29101</v>
      </c>
      <c r="H84" s="52" t="s">
        <v>459</v>
      </c>
      <c r="I84" s="217"/>
      <c r="J84" s="212">
        <v>0</v>
      </c>
      <c r="K84" s="212"/>
      <c r="L84" s="206"/>
      <c r="M84" s="223">
        <v>29101</v>
      </c>
      <c r="N84" s="52" t="s">
        <v>459</v>
      </c>
      <c r="O84" s="217"/>
      <c r="P84" s="212">
        <v>0</v>
      </c>
      <c r="Q84" s="212"/>
      <c r="S84" s="223">
        <v>29101</v>
      </c>
      <c r="T84" s="52" t="s">
        <v>459</v>
      </c>
      <c r="U84" s="217"/>
      <c r="V84" s="52">
        <v>0</v>
      </c>
      <c r="W84" s="52"/>
      <c r="X84" s="213"/>
      <c r="Y84" s="223">
        <v>29101</v>
      </c>
      <c r="Z84" s="52" t="s">
        <v>459</v>
      </c>
      <c r="AA84" s="217"/>
      <c r="AB84" s="214">
        <v>0</v>
      </c>
      <c r="AC84" s="214"/>
      <c r="AE84" s="223">
        <v>29101</v>
      </c>
      <c r="AF84" s="52" t="s">
        <v>459</v>
      </c>
      <c r="AG84" s="217">
        <v>3000</v>
      </c>
      <c r="AH84" s="212">
        <v>0</v>
      </c>
      <c r="AI84" s="212">
        <v>3150</v>
      </c>
      <c r="AK84" s="223">
        <v>29101</v>
      </c>
      <c r="AL84" s="52" t="s">
        <v>459</v>
      </c>
      <c r="AM84" s="217"/>
      <c r="AN84" s="212">
        <v>0</v>
      </c>
      <c r="AO84" s="212">
        <v>0</v>
      </c>
      <c r="AP84" s="206"/>
      <c r="AQ84" s="223">
        <v>29101</v>
      </c>
      <c r="AR84" s="52" t="s">
        <v>459</v>
      </c>
      <c r="AS84" s="217">
        <v>700</v>
      </c>
      <c r="AT84" s="210">
        <v>0</v>
      </c>
      <c r="AU84" s="210">
        <v>735</v>
      </c>
      <c r="AW84" s="223">
        <v>29101</v>
      </c>
      <c r="AX84" s="52" t="s">
        <v>459</v>
      </c>
      <c r="AY84" s="217"/>
      <c r="AZ84" s="216">
        <v>0</v>
      </c>
      <c r="BA84" s="217"/>
    </row>
    <row r="85" spans="1:54" s="13" customFormat="1" ht="22.5" x14ac:dyDescent="0.2">
      <c r="A85" s="223">
        <v>29201</v>
      </c>
      <c r="B85" s="52" t="s">
        <v>460</v>
      </c>
      <c r="C85" s="224">
        <v>30550</v>
      </c>
      <c r="D85" s="210">
        <v>24481.37</v>
      </c>
      <c r="E85" s="210">
        <f t="shared" si="1"/>
        <v>35952</v>
      </c>
      <c r="F85" s="15"/>
      <c r="G85" s="223">
        <v>29201</v>
      </c>
      <c r="H85" s="52" t="s">
        <v>460</v>
      </c>
      <c r="I85" s="217">
        <v>550</v>
      </c>
      <c r="J85" s="212">
        <v>0</v>
      </c>
      <c r="K85" s="212"/>
      <c r="L85" s="206"/>
      <c r="M85" s="223">
        <v>29201</v>
      </c>
      <c r="N85" s="52" t="s">
        <v>460</v>
      </c>
      <c r="O85" s="217"/>
      <c r="P85" s="212">
        <v>1184.51</v>
      </c>
      <c r="Q85" s="212"/>
      <c r="S85" s="223">
        <v>29201</v>
      </c>
      <c r="T85" s="52" t="s">
        <v>460</v>
      </c>
      <c r="U85" s="217">
        <v>30000</v>
      </c>
      <c r="V85" s="52">
        <v>22676.91</v>
      </c>
      <c r="W85" s="52">
        <v>31500</v>
      </c>
      <c r="X85" s="213"/>
      <c r="Y85" s="223">
        <v>29201</v>
      </c>
      <c r="Z85" s="52" t="s">
        <v>460</v>
      </c>
      <c r="AA85" s="217"/>
      <c r="AB85" s="214">
        <v>0</v>
      </c>
      <c r="AC85" s="214">
        <v>4452</v>
      </c>
      <c r="AE85" s="223">
        <v>29201</v>
      </c>
      <c r="AF85" s="52" t="s">
        <v>460</v>
      </c>
      <c r="AG85" s="217"/>
      <c r="AH85" s="212">
        <v>619.95000000000005</v>
      </c>
      <c r="AI85" s="212">
        <v>0</v>
      </c>
      <c r="AK85" s="223">
        <v>29201</v>
      </c>
      <c r="AL85" s="52" t="s">
        <v>460</v>
      </c>
      <c r="AM85" s="217"/>
      <c r="AN85" s="212">
        <v>0</v>
      </c>
      <c r="AO85" s="212">
        <v>0</v>
      </c>
      <c r="AP85" s="206"/>
      <c r="AQ85" s="223">
        <v>29201</v>
      </c>
      <c r="AR85" s="52" t="s">
        <v>460</v>
      </c>
      <c r="AS85" s="217"/>
      <c r="AT85" s="210">
        <v>0</v>
      </c>
      <c r="AU85" s="210"/>
      <c r="AW85" s="223">
        <v>29201</v>
      </c>
      <c r="AX85" s="52" t="s">
        <v>460</v>
      </c>
      <c r="AY85" s="217"/>
      <c r="AZ85" s="216">
        <v>0</v>
      </c>
      <c r="BA85" s="217"/>
    </row>
    <row r="86" spans="1:54" s="13" customFormat="1" ht="45" x14ac:dyDescent="0.2">
      <c r="A86" s="223">
        <v>29301</v>
      </c>
      <c r="B86" s="52" t="s">
        <v>461</v>
      </c>
      <c r="C86" s="224">
        <v>19500</v>
      </c>
      <c r="D86" s="210">
        <v>6904</v>
      </c>
      <c r="E86" s="210">
        <f t="shared" si="1"/>
        <v>81200</v>
      </c>
      <c r="F86" s="15"/>
      <c r="G86" s="223">
        <v>29301</v>
      </c>
      <c r="H86" s="52" t="s">
        <v>461</v>
      </c>
      <c r="I86" s="217">
        <v>500</v>
      </c>
      <c r="J86" s="212">
        <v>0</v>
      </c>
      <c r="K86" s="212"/>
      <c r="L86" s="206"/>
      <c r="M86" s="223">
        <v>29301</v>
      </c>
      <c r="N86" s="52" t="s">
        <v>461</v>
      </c>
      <c r="O86" s="217">
        <v>4000</v>
      </c>
      <c r="P86" s="212">
        <v>0</v>
      </c>
      <c r="Q86" s="212">
        <v>4200</v>
      </c>
      <c r="S86" s="223">
        <v>29301</v>
      </c>
      <c r="T86" s="52" t="s">
        <v>461</v>
      </c>
      <c r="U86" s="217">
        <v>15000</v>
      </c>
      <c r="V86" s="52">
        <v>6904</v>
      </c>
      <c r="W86" s="52">
        <v>12000</v>
      </c>
      <c r="X86" s="213"/>
      <c r="Y86" s="223">
        <v>29301</v>
      </c>
      <c r="Z86" s="52" t="s">
        <v>461</v>
      </c>
      <c r="AA86" s="217"/>
      <c r="AB86" s="214">
        <v>0</v>
      </c>
      <c r="AC86" s="214"/>
      <c r="AE86" s="223">
        <v>29301</v>
      </c>
      <c r="AF86" s="52" t="s">
        <v>461</v>
      </c>
      <c r="AG86" s="217"/>
      <c r="AH86" s="212">
        <v>0</v>
      </c>
      <c r="AI86" s="212">
        <v>65000</v>
      </c>
      <c r="AK86" s="223">
        <v>29301</v>
      </c>
      <c r="AL86" s="52" t="s">
        <v>461</v>
      </c>
      <c r="AM86" s="217"/>
      <c r="AN86" s="212">
        <v>0</v>
      </c>
      <c r="AO86" s="212">
        <v>0</v>
      </c>
      <c r="AP86" s="206"/>
      <c r="AQ86" s="223">
        <v>29301</v>
      </c>
      <c r="AR86" s="52" t="s">
        <v>461</v>
      </c>
      <c r="AS86" s="217"/>
      <c r="AT86" s="210">
        <v>0</v>
      </c>
      <c r="AU86" s="210"/>
      <c r="AW86" s="223">
        <v>29301</v>
      </c>
      <c r="AX86" s="52" t="s">
        <v>461</v>
      </c>
      <c r="AY86" s="217"/>
      <c r="AZ86" s="216">
        <v>0</v>
      </c>
      <c r="BA86" s="217"/>
    </row>
    <row r="87" spans="1:54" s="13" customFormat="1" ht="25.5" customHeight="1" x14ac:dyDescent="0.2">
      <c r="A87" s="223">
        <v>29401</v>
      </c>
      <c r="B87" s="52" t="s">
        <v>462</v>
      </c>
      <c r="C87" s="224">
        <v>18800</v>
      </c>
      <c r="D87" s="210">
        <v>123423.81000000001</v>
      </c>
      <c r="E87" s="210">
        <f t="shared" si="1"/>
        <v>120226</v>
      </c>
      <c r="F87" s="15"/>
      <c r="G87" s="223">
        <v>29401</v>
      </c>
      <c r="H87" s="52" t="s">
        <v>462</v>
      </c>
      <c r="I87" s="217">
        <v>800</v>
      </c>
      <c r="J87" s="212">
        <v>2948</v>
      </c>
      <c r="K87" s="212">
        <v>3000</v>
      </c>
      <c r="L87" s="206"/>
      <c r="M87" s="223">
        <v>29401</v>
      </c>
      <c r="N87" s="52" t="s">
        <v>462</v>
      </c>
      <c r="O87" s="217"/>
      <c r="P87" s="212">
        <v>0</v>
      </c>
      <c r="Q87" s="212"/>
      <c r="R87" s="15"/>
      <c r="S87" s="223">
        <v>29401</v>
      </c>
      <c r="T87" s="52" t="s">
        <v>462</v>
      </c>
      <c r="U87" s="217">
        <v>10000</v>
      </c>
      <c r="V87" s="52">
        <v>118389.81000000001</v>
      </c>
      <c r="W87" s="52">
        <v>10000</v>
      </c>
      <c r="X87" s="213"/>
      <c r="Y87" s="223">
        <v>29401</v>
      </c>
      <c r="Z87" s="52" t="s">
        <v>462</v>
      </c>
      <c r="AA87" s="217"/>
      <c r="AB87" s="214">
        <v>0</v>
      </c>
      <c r="AC87" s="214">
        <v>2226</v>
      </c>
      <c r="AE87" s="223">
        <v>29401</v>
      </c>
      <c r="AF87" s="52" t="s">
        <v>462</v>
      </c>
      <c r="AG87" s="217"/>
      <c r="AH87" s="212">
        <v>0</v>
      </c>
      <c r="AI87" s="212">
        <v>0</v>
      </c>
      <c r="AK87" s="223">
        <v>29401</v>
      </c>
      <c r="AL87" s="52" t="s">
        <v>462</v>
      </c>
      <c r="AM87" s="217"/>
      <c r="AN87" s="212">
        <v>0</v>
      </c>
      <c r="AO87" s="212">
        <v>0</v>
      </c>
      <c r="AP87" s="206"/>
      <c r="AQ87" s="223">
        <v>29401</v>
      </c>
      <c r="AR87" s="52" t="s">
        <v>462</v>
      </c>
      <c r="AS87" s="217"/>
      <c r="AT87" s="210">
        <v>0</v>
      </c>
      <c r="AU87" s="210">
        <v>100000</v>
      </c>
      <c r="AW87" s="223">
        <v>29401</v>
      </c>
      <c r="AX87" s="52" t="s">
        <v>462</v>
      </c>
      <c r="AY87" s="22">
        <v>8000</v>
      </c>
      <c r="AZ87" s="216">
        <v>2086</v>
      </c>
      <c r="BA87" s="217">
        <v>5000</v>
      </c>
    </row>
    <row r="88" spans="1:54" s="13" customFormat="1" ht="22.5" x14ac:dyDescent="0.2">
      <c r="A88" s="223">
        <v>29501</v>
      </c>
      <c r="B88" s="52" t="s">
        <v>176</v>
      </c>
      <c r="C88" s="224">
        <v>0</v>
      </c>
      <c r="D88" s="210">
        <v>0</v>
      </c>
      <c r="E88" s="210">
        <f t="shared" si="1"/>
        <v>0</v>
      </c>
      <c r="F88" s="15"/>
      <c r="G88" s="223">
        <v>29501</v>
      </c>
      <c r="H88" s="52" t="s">
        <v>176</v>
      </c>
      <c r="I88" s="217"/>
      <c r="J88" s="212">
        <v>0</v>
      </c>
      <c r="K88" s="212"/>
      <c r="L88" s="206"/>
      <c r="M88" s="223">
        <v>29501</v>
      </c>
      <c r="N88" s="52" t="s">
        <v>176</v>
      </c>
      <c r="O88" s="217"/>
      <c r="P88" s="212">
        <v>0</v>
      </c>
      <c r="Q88" s="212"/>
      <c r="S88" s="223">
        <v>29501</v>
      </c>
      <c r="T88" s="52" t="s">
        <v>176</v>
      </c>
      <c r="U88" s="217"/>
      <c r="V88" s="52">
        <v>0</v>
      </c>
      <c r="W88" s="52"/>
      <c r="X88" s="213"/>
      <c r="Y88" s="223">
        <v>29501</v>
      </c>
      <c r="Z88" s="52" t="s">
        <v>176</v>
      </c>
      <c r="AA88" s="217"/>
      <c r="AB88" s="214">
        <v>0</v>
      </c>
      <c r="AC88" s="214"/>
      <c r="AE88" s="223">
        <v>29501</v>
      </c>
      <c r="AF88" s="52" t="s">
        <v>176</v>
      </c>
      <c r="AG88" s="217"/>
      <c r="AH88" s="212">
        <v>0</v>
      </c>
      <c r="AI88" s="212">
        <v>0</v>
      </c>
      <c r="AK88" s="223">
        <v>29501</v>
      </c>
      <c r="AL88" s="52" t="s">
        <v>176</v>
      </c>
      <c r="AM88" s="217"/>
      <c r="AN88" s="212">
        <v>0</v>
      </c>
      <c r="AO88" s="212">
        <v>0</v>
      </c>
      <c r="AP88" s="206"/>
      <c r="AQ88" s="223">
        <v>29501</v>
      </c>
      <c r="AR88" s="52" t="s">
        <v>176</v>
      </c>
      <c r="AS88" s="217"/>
      <c r="AT88" s="210">
        <v>0</v>
      </c>
      <c r="AU88" s="210"/>
      <c r="AW88" s="223">
        <v>29501</v>
      </c>
      <c r="AX88" s="52" t="s">
        <v>176</v>
      </c>
      <c r="AY88" s="217"/>
      <c r="AZ88" s="216">
        <v>0</v>
      </c>
      <c r="BA88" s="217"/>
    </row>
    <row r="89" spans="1:54" s="13" customFormat="1" ht="22.5" x14ac:dyDescent="0.2">
      <c r="A89" s="223">
        <v>29601</v>
      </c>
      <c r="B89" s="52" t="s">
        <v>463</v>
      </c>
      <c r="C89" s="224">
        <v>269000</v>
      </c>
      <c r="D89" s="210">
        <v>114151.14</v>
      </c>
      <c r="E89" s="210">
        <f t="shared" si="1"/>
        <v>304695</v>
      </c>
      <c r="F89" s="15"/>
      <c r="G89" s="223">
        <v>29601</v>
      </c>
      <c r="H89" s="52" t="s">
        <v>463</v>
      </c>
      <c r="I89" s="217">
        <v>15000</v>
      </c>
      <c r="J89" s="212">
        <v>358.54</v>
      </c>
      <c r="K89" s="212">
        <v>10000</v>
      </c>
      <c r="L89" s="206"/>
      <c r="M89" s="223">
        <v>29601</v>
      </c>
      <c r="N89" s="52" t="s">
        <v>463</v>
      </c>
      <c r="O89" s="217">
        <v>15000</v>
      </c>
      <c r="P89" s="212">
        <v>3689.87</v>
      </c>
      <c r="Q89" s="212">
        <v>15750</v>
      </c>
      <c r="S89" s="223">
        <v>29601</v>
      </c>
      <c r="T89" s="52" t="s">
        <v>463</v>
      </c>
      <c r="U89" s="217">
        <v>20000</v>
      </c>
      <c r="V89" s="52">
        <v>31813.370000000003</v>
      </c>
      <c r="W89" s="52">
        <v>35000</v>
      </c>
      <c r="X89" s="213"/>
      <c r="Y89" s="223">
        <v>29601</v>
      </c>
      <c r="Z89" s="52" t="s">
        <v>463</v>
      </c>
      <c r="AA89" s="217">
        <v>4000</v>
      </c>
      <c r="AB89" s="214">
        <v>92.8</v>
      </c>
      <c r="AC89" s="214">
        <v>16695</v>
      </c>
      <c r="AE89" s="223">
        <v>29601</v>
      </c>
      <c r="AF89" s="52" t="s">
        <v>463</v>
      </c>
      <c r="AG89" s="217">
        <v>90000</v>
      </c>
      <c r="AH89" s="212">
        <v>6486.2000000000007</v>
      </c>
      <c r="AI89" s="212">
        <v>94500</v>
      </c>
      <c r="AK89" s="223">
        <v>29601</v>
      </c>
      <c r="AL89" s="52" t="s">
        <v>463</v>
      </c>
      <c r="AM89" s="217">
        <v>90000</v>
      </c>
      <c r="AN89" s="212">
        <v>56176.09</v>
      </c>
      <c r="AO89" s="212">
        <v>94500</v>
      </c>
      <c r="AP89" s="206"/>
      <c r="AQ89" s="223">
        <v>29601</v>
      </c>
      <c r="AR89" s="52" t="s">
        <v>463</v>
      </c>
      <c r="AS89" s="217">
        <v>20000</v>
      </c>
      <c r="AT89" s="210">
        <v>1185.49</v>
      </c>
      <c r="AU89" s="210">
        <v>21000</v>
      </c>
      <c r="AW89" s="223">
        <v>29601</v>
      </c>
      <c r="AX89" s="52" t="s">
        <v>463</v>
      </c>
      <c r="AY89" s="217">
        <v>15000</v>
      </c>
      <c r="AZ89" s="216">
        <v>14348.779999999999</v>
      </c>
      <c r="BA89" s="217">
        <v>17250</v>
      </c>
    </row>
    <row r="90" spans="1:54" s="13" customFormat="1" ht="33.75" x14ac:dyDescent="0.2">
      <c r="A90" s="223">
        <v>29801</v>
      </c>
      <c r="B90" s="52" t="s">
        <v>464</v>
      </c>
      <c r="C90" s="224">
        <v>600000</v>
      </c>
      <c r="D90" s="210">
        <v>800.53</v>
      </c>
      <c r="E90" s="210">
        <f t="shared" si="1"/>
        <v>1260000</v>
      </c>
      <c r="F90" s="15"/>
      <c r="G90" s="223">
        <v>29801</v>
      </c>
      <c r="H90" s="52" t="s">
        <v>464</v>
      </c>
      <c r="I90" s="217"/>
      <c r="J90" s="212">
        <v>0</v>
      </c>
      <c r="K90" s="212"/>
      <c r="L90" s="206"/>
      <c r="M90" s="223">
        <v>29801</v>
      </c>
      <c r="N90" s="52" t="s">
        <v>464</v>
      </c>
      <c r="O90" s="217"/>
      <c r="P90" s="212">
        <v>0</v>
      </c>
      <c r="Q90" s="212"/>
      <c r="S90" s="223">
        <v>29801</v>
      </c>
      <c r="T90" s="52" t="s">
        <v>464</v>
      </c>
      <c r="U90" s="217"/>
      <c r="V90" s="52">
        <v>0</v>
      </c>
      <c r="W90" s="52"/>
      <c r="X90" s="213"/>
      <c r="Y90" s="223">
        <v>29801</v>
      </c>
      <c r="Z90" s="52" t="s">
        <v>464</v>
      </c>
      <c r="AA90" s="217"/>
      <c r="AB90" s="214">
        <v>0</v>
      </c>
      <c r="AC90" s="214"/>
      <c r="AE90" s="223">
        <v>29801</v>
      </c>
      <c r="AF90" s="52" t="s">
        <v>464</v>
      </c>
      <c r="AG90" s="217"/>
      <c r="AH90" s="212">
        <v>0</v>
      </c>
      <c r="AI90" s="212">
        <v>0</v>
      </c>
      <c r="AK90" s="223">
        <v>29801</v>
      </c>
      <c r="AL90" s="52" t="s">
        <v>464</v>
      </c>
      <c r="AM90" s="217"/>
      <c r="AN90" s="212">
        <v>358</v>
      </c>
      <c r="AO90" s="212">
        <v>0</v>
      </c>
      <c r="AP90" s="206"/>
      <c r="AQ90" s="223">
        <v>29801</v>
      </c>
      <c r="AR90" s="52" t="s">
        <v>464</v>
      </c>
      <c r="AS90" s="217">
        <v>600000</v>
      </c>
      <c r="AT90" s="210">
        <v>442.53</v>
      </c>
      <c r="AU90" s="210">
        <v>1260000</v>
      </c>
      <c r="AW90" s="223">
        <v>29801</v>
      </c>
      <c r="AX90" s="52" t="s">
        <v>464</v>
      </c>
      <c r="AY90" s="217"/>
      <c r="AZ90" s="216">
        <v>0</v>
      </c>
      <c r="BA90" s="217"/>
    </row>
    <row r="91" spans="1:54" s="13" customFormat="1" ht="22.5" x14ac:dyDescent="0.2">
      <c r="A91" s="223">
        <v>28301</v>
      </c>
      <c r="B91" s="52" t="s">
        <v>526</v>
      </c>
      <c r="C91" s="224">
        <v>6500</v>
      </c>
      <c r="D91" s="210">
        <v>0</v>
      </c>
      <c r="E91" s="210">
        <f t="shared" si="1"/>
        <v>0</v>
      </c>
      <c r="F91" s="15"/>
      <c r="G91" s="223">
        <v>28301</v>
      </c>
      <c r="H91" s="52" t="s">
        <v>526</v>
      </c>
      <c r="I91" s="217"/>
      <c r="J91" s="212">
        <v>0</v>
      </c>
      <c r="K91" s="212"/>
      <c r="L91" s="206"/>
      <c r="M91" s="223">
        <v>28301</v>
      </c>
      <c r="N91" s="52" t="s">
        <v>526</v>
      </c>
      <c r="O91" s="217"/>
      <c r="P91" s="212">
        <v>0</v>
      </c>
      <c r="Q91" s="212"/>
      <c r="S91" s="223">
        <v>28301</v>
      </c>
      <c r="T91" s="52" t="s">
        <v>526</v>
      </c>
      <c r="U91" s="217">
        <v>6500</v>
      </c>
      <c r="V91" s="52">
        <v>0</v>
      </c>
      <c r="W91" s="52"/>
      <c r="X91" s="213"/>
      <c r="Y91" s="223">
        <v>28301</v>
      </c>
      <c r="Z91" s="52" t="s">
        <v>526</v>
      </c>
      <c r="AA91" s="217"/>
      <c r="AB91" s="214">
        <v>0</v>
      </c>
      <c r="AC91" s="214"/>
      <c r="AE91" s="223">
        <v>28301</v>
      </c>
      <c r="AF91" s="52" t="s">
        <v>526</v>
      </c>
      <c r="AG91" s="217"/>
      <c r="AH91" s="212">
        <v>0</v>
      </c>
      <c r="AI91" s="212">
        <v>0</v>
      </c>
      <c r="AK91" s="223">
        <v>28301</v>
      </c>
      <c r="AL91" s="52" t="s">
        <v>526</v>
      </c>
      <c r="AM91" s="217"/>
      <c r="AN91" s="212">
        <v>0</v>
      </c>
      <c r="AO91" s="212">
        <v>0</v>
      </c>
      <c r="AP91" s="206"/>
      <c r="AQ91" s="223">
        <v>28301</v>
      </c>
      <c r="AR91" s="52" t="s">
        <v>526</v>
      </c>
      <c r="AS91" s="217"/>
      <c r="AT91" s="210">
        <v>0</v>
      </c>
      <c r="AU91" s="210"/>
      <c r="AW91" s="223">
        <v>28301</v>
      </c>
      <c r="AX91" s="52" t="s">
        <v>526</v>
      </c>
      <c r="AY91" s="217"/>
      <c r="AZ91" s="216">
        <v>0</v>
      </c>
      <c r="BA91" s="217"/>
    </row>
    <row r="92" spans="1:54" s="16" customFormat="1" ht="11.25" x14ac:dyDescent="0.2">
      <c r="A92" s="325">
        <v>3000</v>
      </c>
      <c r="B92" s="325" t="s">
        <v>465</v>
      </c>
      <c r="C92" s="326">
        <v>82280539.319999993</v>
      </c>
      <c r="D92" s="326">
        <v>5432724.709999999</v>
      </c>
      <c r="E92" s="326">
        <f>SUM(E93:E153)</f>
        <v>50598999.607999995</v>
      </c>
      <c r="F92" s="15">
        <f>E92-E119</f>
        <v>50598999.607999995</v>
      </c>
      <c r="G92" s="325">
        <v>3000</v>
      </c>
      <c r="H92" s="325" t="s">
        <v>465</v>
      </c>
      <c r="I92" s="326">
        <v>343400</v>
      </c>
      <c r="J92" s="326">
        <v>347289.01</v>
      </c>
      <c r="K92" s="326">
        <f>SUM(K93:K153)</f>
        <v>245300</v>
      </c>
      <c r="L92" s="206"/>
      <c r="M92" s="325">
        <v>3000</v>
      </c>
      <c r="N92" s="325" t="s">
        <v>465</v>
      </c>
      <c r="O92" s="326">
        <v>577500</v>
      </c>
      <c r="P92" s="326">
        <v>236743.66</v>
      </c>
      <c r="Q92" s="326">
        <f>SUM(Q93:Q153)</f>
        <v>606375</v>
      </c>
      <c r="R92" s="14"/>
      <c r="S92" s="325">
        <v>3000</v>
      </c>
      <c r="T92" s="325" t="s">
        <v>465</v>
      </c>
      <c r="U92" s="326">
        <v>78781000</v>
      </c>
      <c r="V92" s="326">
        <v>2028492.5099999998</v>
      </c>
      <c r="W92" s="326">
        <f>SUM(W93:W153)</f>
        <v>13984210.6</v>
      </c>
      <c r="X92" s="213"/>
      <c r="Y92" s="325">
        <v>3000</v>
      </c>
      <c r="Z92" s="325" t="s">
        <v>465</v>
      </c>
      <c r="AA92" s="326">
        <v>106000</v>
      </c>
      <c r="AB92" s="326">
        <v>16642.52</v>
      </c>
      <c r="AC92" s="326">
        <f>SUM(AC93:AC153)</f>
        <v>238739</v>
      </c>
      <c r="AD92" s="14"/>
      <c r="AE92" s="325">
        <v>3000</v>
      </c>
      <c r="AF92" s="325" t="s">
        <v>465</v>
      </c>
      <c r="AG92" s="326">
        <v>757639.32</v>
      </c>
      <c r="AH92" s="326">
        <v>149881.78</v>
      </c>
      <c r="AI92" s="326">
        <f>SUM(AI93:AI153)</f>
        <v>28893375.008000001</v>
      </c>
      <c r="AJ92" s="14"/>
      <c r="AK92" s="325">
        <v>3000</v>
      </c>
      <c r="AL92" s="325" t="s">
        <v>465</v>
      </c>
      <c r="AM92" s="326">
        <v>463500</v>
      </c>
      <c r="AN92" s="326">
        <v>1372306.6099999999</v>
      </c>
      <c r="AO92" s="326">
        <f>SUM(AO93:AO153)</f>
        <v>4148675</v>
      </c>
      <c r="AP92" s="206"/>
      <c r="AQ92" s="325">
        <v>3000</v>
      </c>
      <c r="AR92" s="325" t="s">
        <v>465</v>
      </c>
      <c r="AS92" s="326">
        <v>806500</v>
      </c>
      <c r="AT92" s="326">
        <v>815371.98</v>
      </c>
      <c r="AU92" s="326">
        <f>SUM(AU93:AU153)</f>
        <v>1699275</v>
      </c>
      <c r="AV92" s="14"/>
      <c r="AW92" s="325">
        <v>3000</v>
      </c>
      <c r="AX92" s="325" t="s">
        <v>465</v>
      </c>
      <c r="AY92" s="326">
        <v>445000</v>
      </c>
      <c r="AZ92" s="326">
        <v>465996.64</v>
      </c>
      <c r="BA92" s="326">
        <f>SUM(BA93:BA153)</f>
        <v>783050</v>
      </c>
      <c r="BB92" s="163"/>
    </row>
    <row r="93" spans="1:54" s="16" customFormat="1" ht="11.25" x14ac:dyDescent="0.2">
      <c r="A93" s="223">
        <v>31101</v>
      </c>
      <c r="B93" s="52" t="s">
        <v>104</v>
      </c>
      <c r="C93" s="224">
        <v>40550000</v>
      </c>
      <c r="D93" s="210">
        <v>216733</v>
      </c>
      <c r="E93" s="210">
        <f t="shared" si="1"/>
        <v>527978</v>
      </c>
      <c r="F93" s="15"/>
      <c r="G93" s="223">
        <v>31101</v>
      </c>
      <c r="H93" s="52" t="s">
        <v>104</v>
      </c>
      <c r="I93" s="217"/>
      <c r="J93" s="212">
        <v>0</v>
      </c>
      <c r="K93" s="212"/>
      <c r="L93" s="206"/>
      <c r="M93" s="223">
        <v>31101</v>
      </c>
      <c r="N93" s="52" t="s">
        <v>104</v>
      </c>
      <c r="O93" s="217"/>
      <c r="P93" s="212">
        <v>0</v>
      </c>
      <c r="Q93" s="212"/>
      <c r="R93" s="13"/>
      <c r="S93" s="223">
        <v>31101</v>
      </c>
      <c r="T93" s="52" t="s">
        <v>104</v>
      </c>
      <c r="U93" s="217">
        <v>40525000</v>
      </c>
      <c r="V93" s="52">
        <v>216733</v>
      </c>
      <c r="W93" s="52">
        <v>527978</v>
      </c>
      <c r="X93" s="213"/>
      <c r="Y93" s="223">
        <v>31101</v>
      </c>
      <c r="Z93" s="52" t="s">
        <v>104</v>
      </c>
      <c r="AA93" s="217">
        <v>25000</v>
      </c>
      <c r="AB93" s="214">
        <v>0</v>
      </c>
      <c r="AC93" s="214"/>
      <c r="AD93" s="13"/>
      <c r="AE93" s="223">
        <v>31101</v>
      </c>
      <c r="AF93" s="52" t="s">
        <v>104</v>
      </c>
      <c r="AG93" s="217"/>
      <c r="AH93" s="212">
        <v>0</v>
      </c>
      <c r="AI93" s="212">
        <v>0</v>
      </c>
      <c r="AJ93" s="14"/>
      <c r="AK93" s="223">
        <v>31101</v>
      </c>
      <c r="AL93" s="52" t="s">
        <v>104</v>
      </c>
      <c r="AM93" s="217"/>
      <c r="AN93" s="212">
        <v>0</v>
      </c>
      <c r="AO93" s="212">
        <v>0</v>
      </c>
      <c r="AP93" s="206"/>
      <c r="AQ93" s="223">
        <v>31101</v>
      </c>
      <c r="AR93" s="52" t="s">
        <v>104</v>
      </c>
      <c r="AS93" s="217"/>
      <c r="AT93" s="210">
        <v>0</v>
      </c>
      <c r="AU93" s="210"/>
      <c r="AV93" s="13"/>
      <c r="AW93" s="223">
        <v>31101</v>
      </c>
      <c r="AX93" s="52" t="s">
        <v>104</v>
      </c>
      <c r="AY93" s="217"/>
      <c r="AZ93" s="216">
        <v>0</v>
      </c>
      <c r="BA93" s="217"/>
    </row>
    <row r="94" spans="1:54" s="16" customFormat="1" ht="11.25" x14ac:dyDescent="0.2">
      <c r="A94" s="223">
        <v>31201</v>
      </c>
      <c r="B94" s="52" t="s">
        <v>105</v>
      </c>
      <c r="C94" s="224">
        <v>0</v>
      </c>
      <c r="D94" s="210">
        <v>0</v>
      </c>
      <c r="E94" s="210">
        <f t="shared" si="1"/>
        <v>0</v>
      </c>
      <c r="F94" s="15"/>
      <c r="G94" s="223">
        <v>31201</v>
      </c>
      <c r="H94" s="52" t="s">
        <v>105</v>
      </c>
      <c r="I94" s="217"/>
      <c r="J94" s="212">
        <v>0</v>
      </c>
      <c r="K94" s="212"/>
      <c r="L94" s="206"/>
      <c r="M94" s="223">
        <v>31201</v>
      </c>
      <c r="N94" s="52" t="s">
        <v>105</v>
      </c>
      <c r="O94" s="217"/>
      <c r="P94" s="212">
        <v>0</v>
      </c>
      <c r="Q94" s="212"/>
      <c r="R94" s="13"/>
      <c r="S94" s="223">
        <v>31201</v>
      </c>
      <c r="T94" s="52" t="s">
        <v>105</v>
      </c>
      <c r="U94" s="217"/>
      <c r="V94" s="52">
        <v>0</v>
      </c>
      <c r="W94" s="52"/>
      <c r="X94" s="213"/>
      <c r="Y94" s="223">
        <v>31201</v>
      </c>
      <c r="Z94" s="52" t="s">
        <v>105</v>
      </c>
      <c r="AA94" s="217"/>
      <c r="AB94" s="214">
        <v>0</v>
      </c>
      <c r="AC94" s="214"/>
      <c r="AD94" s="13"/>
      <c r="AE94" s="223">
        <v>31201</v>
      </c>
      <c r="AF94" s="52" t="s">
        <v>105</v>
      </c>
      <c r="AG94" s="217"/>
      <c r="AH94" s="212">
        <v>0</v>
      </c>
      <c r="AI94" s="212">
        <v>0</v>
      </c>
      <c r="AJ94" s="13"/>
      <c r="AK94" s="223">
        <v>31201</v>
      </c>
      <c r="AL94" s="52" t="s">
        <v>105</v>
      </c>
      <c r="AM94" s="217"/>
      <c r="AN94" s="212">
        <v>0</v>
      </c>
      <c r="AO94" s="212">
        <v>0</v>
      </c>
      <c r="AP94" s="206"/>
      <c r="AQ94" s="223">
        <v>31201</v>
      </c>
      <c r="AR94" s="52" t="s">
        <v>105</v>
      </c>
      <c r="AS94" s="217"/>
      <c r="AT94" s="210">
        <v>0</v>
      </c>
      <c r="AU94" s="210"/>
      <c r="AV94" s="13"/>
      <c r="AW94" s="223">
        <v>31201</v>
      </c>
      <c r="AX94" s="52" t="s">
        <v>105</v>
      </c>
      <c r="AY94" s="217"/>
      <c r="AZ94" s="216">
        <v>0</v>
      </c>
      <c r="BA94" s="217"/>
    </row>
    <row r="95" spans="1:54" s="16" customFormat="1" ht="11.25" x14ac:dyDescent="0.2">
      <c r="A95" s="223">
        <v>31301</v>
      </c>
      <c r="B95" s="52" t="s">
        <v>106</v>
      </c>
      <c r="C95" s="224">
        <v>25000</v>
      </c>
      <c r="D95" s="210">
        <v>33655</v>
      </c>
      <c r="E95" s="210">
        <f t="shared" si="1"/>
        <v>57500</v>
      </c>
      <c r="F95" s="15"/>
      <c r="G95" s="223">
        <v>31301</v>
      </c>
      <c r="H95" s="52" t="s">
        <v>106</v>
      </c>
      <c r="I95" s="217"/>
      <c r="J95" s="212">
        <v>0</v>
      </c>
      <c r="K95" s="212"/>
      <c r="L95" s="206"/>
      <c r="M95" s="223">
        <v>31301</v>
      </c>
      <c r="N95" s="52" t="s">
        <v>106</v>
      </c>
      <c r="O95" s="217"/>
      <c r="P95" s="212">
        <v>0</v>
      </c>
      <c r="Q95" s="212"/>
      <c r="R95" s="13"/>
      <c r="S95" s="223">
        <v>31301</v>
      </c>
      <c r="T95" s="52" t="s">
        <v>106</v>
      </c>
      <c r="U95" s="217">
        <v>25000</v>
      </c>
      <c r="V95" s="52">
        <v>33655</v>
      </c>
      <c r="W95" s="52">
        <v>57500</v>
      </c>
      <c r="X95" s="213"/>
      <c r="Y95" s="223">
        <v>31301</v>
      </c>
      <c r="Z95" s="52" t="s">
        <v>106</v>
      </c>
      <c r="AA95" s="217"/>
      <c r="AB95" s="214">
        <v>0</v>
      </c>
      <c r="AC95" s="214"/>
      <c r="AD95" s="13"/>
      <c r="AE95" s="223">
        <v>31301</v>
      </c>
      <c r="AF95" s="52" t="s">
        <v>106</v>
      </c>
      <c r="AG95" s="217"/>
      <c r="AH95" s="212">
        <v>0</v>
      </c>
      <c r="AI95" s="212">
        <v>0</v>
      </c>
      <c r="AJ95" s="15"/>
      <c r="AK95" s="223">
        <v>31301</v>
      </c>
      <c r="AL95" s="52" t="s">
        <v>106</v>
      </c>
      <c r="AM95" s="217"/>
      <c r="AN95" s="212">
        <v>0</v>
      </c>
      <c r="AO95" s="212">
        <v>0</v>
      </c>
      <c r="AP95" s="206"/>
      <c r="AQ95" s="223">
        <v>31301</v>
      </c>
      <c r="AR95" s="52" t="s">
        <v>106</v>
      </c>
      <c r="AS95" s="217"/>
      <c r="AT95" s="210">
        <v>0</v>
      </c>
      <c r="AU95" s="210"/>
      <c r="AV95" s="13"/>
      <c r="AW95" s="223">
        <v>31301</v>
      </c>
      <c r="AX95" s="52" t="s">
        <v>106</v>
      </c>
      <c r="AY95" s="217"/>
      <c r="AZ95" s="216">
        <v>0</v>
      </c>
      <c r="BA95" s="217"/>
    </row>
    <row r="96" spans="1:54" s="16" customFormat="1" ht="11.25" x14ac:dyDescent="0.2">
      <c r="A96" s="223">
        <v>31401</v>
      </c>
      <c r="B96" s="52" t="s">
        <v>107</v>
      </c>
      <c r="C96" s="224">
        <v>300000</v>
      </c>
      <c r="D96" s="210">
        <v>124949.28000000001</v>
      </c>
      <c r="E96" s="210">
        <f t="shared" si="1"/>
        <v>216000</v>
      </c>
      <c r="F96" s="15"/>
      <c r="G96" s="223">
        <v>31401</v>
      </c>
      <c r="H96" s="52" t="s">
        <v>107</v>
      </c>
      <c r="I96" s="217"/>
      <c r="J96" s="212">
        <v>0</v>
      </c>
      <c r="K96" s="212"/>
      <c r="L96" s="206"/>
      <c r="M96" s="223">
        <v>31401</v>
      </c>
      <c r="N96" s="52" t="s">
        <v>107</v>
      </c>
      <c r="O96" s="217"/>
      <c r="P96" s="212">
        <v>0</v>
      </c>
      <c r="Q96" s="212"/>
      <c r="R96" s="15"/>
      <c r="S96" s="223">
        <v>31401</v>
      </c>
      <c r="T96" s="52" t="s">
        <v>107</v>
      </c>
      <c r="U96" s="217">
        <v>300000</v>
      </c>
      <c r="V96" s="52">
        <v>124949.28000000001</v>
      </c>
      <c r="W96" s="52">
        <v>216000</v>
      </c>
      <c r="X96" s="213"/>
      <c r="Y96" s="223">
        <v>31401</v>
      </c>
      <c r="Z96" s="52" t="s">
        <v>107</v>
      </c>
      <c r="AA96" s="217"/>
      <c r="AB96" s="214">
        <v>0</v>
      </c>
      <c r="AC96" s="214"/>
      <c r="AD96" s="13"/>
      <c r="AE96" s="223">
        <v>31401</v>
      </c>
      <c r="AF96" s="52" t="s">
        <v>107</v>
      </c>
      <c r="AG96" s="217"/>
      <c r="AH96" s="212">
        <v>0</v>
      </c>
      <c r="AI96" s="212">
        <v>0</v>
      </c>
      <c r="AJ96" s="15"/>
      <c r="AK96" s="223">
        <v>31401</v>
      </c>
      <c r="AL96" s="52" t="s">
        <v>107</v>
      </c>
      <c r="AM96" s="217"/>
      <c r="AN96" s="212">
        <v>0</v>
      </c>
      <c r="AO96" s="212">
        <v>0</v>
      </c>
      <c r="AP96" s="206"/>
      <c r="AQ96" s="223">
        <v>31401</v>
      </c>
      <c r="AR96" s="52" t="s">
        <v>107</v>
      </c>
      <c r="AS96" s="217"/>
      <c r="AT96" s="210">
        <v>0</v>
      </c>
      <c r="AU96" s="210"/>
      <c r="AV96" s="13"/>
      <c r="AW96" s="223">
        <v>31401</v>
      </c>
      <c r="AX96" s="52" t="s">
        <v>107</v>
      </c>
      <c r="AY96" s="217"/>
      <c r="AZ96" s="216">
        <v>0</v>
      </c>
      <c r="BA96" s="217"/>
    </row>
    <row r="97" spans="1:53" s="16" customFormat="1" ht="11.25" x14ac:dyDescent="0.2">
      <c r="A97" s="223">
        <v>31501</v>
      </c>
      <c r="B97" s="52" t="s">
        <v>108</v>
      </c>
      <c r="C97" s="224">
        <v>0</v>
      </c>
      <c r="D97" s="210">
        <v>0</v>
      </c>
      <c r="E97" s="210">
        <f t="shared" si="1"/>
        <v>0</v>
      </c>
      <c r="F97" s="15"/>
      <c r="G97" s="223">
        <v>31501</v>
      </c>
      <c r="H97" s="52" t="s">
        <v>108</v>
      </c>
      <c r="I97" s="217"/>
      <c r="J97" s="212">
        <v>0</v>
      </c>
      <c r="K97" s="212"/>
      <c r="L97" s="206"/>
      <c r="M97" s="223">
        <v>31501</v>
      </c>
      <c r="N97" s="52" t="s">
        <v>108</v>
      </c>
      <c r="O97" s="217"/>
      <c r="P97" s="212">
        <v>0</v>
      </c>
      <c r="Q97" s="212"/>
      <c r="R97" s="13"/>
      <c r="S97" s="223">
        <v>31501</v>
      </c>
      <c r="T97" s="52" t="s">
        <v>108</v>
      </c>
      <c r="U97" s="217"/>
      <c r="V97" s="52">
        <v>0</v>
      </c>
      <c r="W97" s="52"/>
      <c r="X97" s="213"/>
      <c r="Y97" s="223">
        <v>31501</v>
      </c>
      <c r="Z97" s="52" t="s">
        <v>108</v>
      </c>
      <c r="AA97" s="217"/>
      <c r="AB97" s="214">
        <v>0</v>
      </c>
      <c r="AC97" s="214"/>
      <c r="AD97" s="13"/>
      <c r="AE97" s="223">
        <v>31501</v>
      </c>
      <c r="AF97" s="52" t="s">
        <v>108</v>
      </c>
      <c r="AG97" s="217"/>
      <c r="AH97" s="212">
        <v>0</v>
      </c>
      <c r="AI97" s="212">
        <v>0</v>
      </c>
      <c r="AJ97" s="15"/>
      <c r="AK97" s="223">
        <v>31501</v>
      </c>
      <c r="AL97" s="52" t="s">
        <v>108</v>
      </c>
      <c r="AM97" s="217"/>
      <c r="AN97" s="212">
        <v>0</v>
      </c>
      <c r="AO97" s="212">
        <v>0</v>
      </c>
      <c r="AP97" s="206"/>
      <c r="AQ97" s="223">
        <v>31501</v>
      </c>
      <c r="AR97" s="52" t="s">
        <v>108</v>
      </c>
      <c r="AS97" s="217"/>
      <c r="AT97" s="210">
        <v>0</v>
      </c>
      <c r="AU97" s="210"/>
      <c r="AV97" s="13"/>
      <c r="AW97" s="223">
        <v>31501</v>
      </c>
      <c r="AX97" s="52" t="s">
        <v>108</v>
      </c>
      <c r="AY97" s="217"/>
      <c r="AZ97" s="216">
        <v>0</v>
      </c>
      <c r="BA97" s="217"/>
    </row>
    <row r="98" spans="1:53" s="16" customFormat="1" ht="22.5" x14ac:dyDescent="0.2">
      <c r="A98" s="223">
        <v>31601</v>
      </c>
      <c r="B98" s="52" t="s">
        <v>109</v>
      </c>
      <c r="C98" s="224">
        <v>0</v>
      </c>
      <c r="D98" s="210">
        <v>0</v>
      </c>
      <c r="E98" s="210">
        <f t="shared" si="1"/>
        <v>0</v>
      </c>
      <c r="F98" s="15"/>
      <c r="G98" s="223">
        <v>31601</v>
      </c>
      <c r="H98" s="52" t="s">
        <v>109</v>
      </c>
      <c r="I98" s="217"/>
      <c r="J98" s="212">
        <v>0</v>
      </c>
      <c r="K98" s="212"/>
      <c r="L98" s="206"/>
      <c r="M98" s="223">
        <v>31601</v>
      </c>
      <c r="N98" s="52" t="s">
        <v>109</v>
      </c>
      <c r="O98" s="217"/>
      <c r="P98" s="212">
        <v>0</v>
      </c>
      <c r="Q98" s="212"/>
      <c r="R98" s="13"/>
      <c r="S98" s="223">
        <v>31601</v>
      </c>
      <c r="T98" s="52" t="s">
        <v>109</v>
      </c>
      <c r="U98" s="217"/>
      <c r="V98" s="52">
        <v>0</v>
      </c>
      <c r="W98" s="52"/>
      <c r="X98" s="213"/>
      <c r="Y98" s="223">
        <v>31601</v>
      </c>
      <c r="Z98" s="52" t="s">
        <v>109</v>
      </c>
      <c r="AA98" s="217"/>
      <c r="AB98" s="214">
        <v>0</v>
      </c>
      <c r="AC98" s="214"/>
      <c r="AD98" s="13"/>
      <c r="AE98" s="223">
        <v>31601</v>
      </c>
      <c r="AF98" s="52" t="s">
        <v>109</v>
      </c>
      <c r="AG98" s="217"/>
      <c r="AH98" s="212">
        <v>0</v>
      </c>
      <c r="AI98" s="212">
        <v>0</v>
      </c>
      <c r="AJ98" s="15"/>
      <c r="AK98" s="223">
        <v>31601</v>
      </c>
      <c r="AL98" s="52" t="s">
        <v>109</v>
      </c>
      <c r="AM98" s="217"/>
      <c r="AN98" s="212">
        <v>0</v>
      </c>
      <c r="AO98" s="212">
        <v>0</v>
      </c>
      <c r="AP98" s="206"/>
      <c r="AQ98" s="223">
        <v>31601</v>
      </c>
      <c r="AR98" s="52" t="s">
        <v>109</v>
      </c>
      <c r="AS98" s="217"/>
      <c r="AT98" s="210">
        <v>0</v>
      </c>
      <c r="AU98" s="210"/>
      <c r="AV98" s="13"/>
      <c r="AW98" s="223">
        <v>31601</v>
      </c>
      <c r="AX98" s="52" t="s">
        <v>109</v>
      </c>
      <c r="AY98" s="217"/>
      <c r="AZ98" s="216">
        <v>0</v>
      </c>
      <c r="BA98" s="217"/>
    </row>
    <row r="99" spans="1:53" s="16" customFormat="1" ht="22.5" x14ac:dyDescent="0.2">
      <c r="A99" s="223">
        <v>31701</v>
      </c>
      <c r="B99" s="52" t="s">
        <v>110</v>
      </c>
      <c r="C99" s="224">
        <v>60000</v>
      </c>
      <c r="D99" s="210">
        <v>20613</v>
      </c>
      <c r="E99" s="210">
        <f t="shared" si="1"/>
        <v>20613</v>
      </c>
      <c r="F99" s="15"/>
      <c r="G99" s="223">
        <v>31701</v>
      </c>
      <c r="H99" s="52" t="s">
        <v>110</v>
      </c>
      <c r="I99" s="217"/>
      <c r="J99" s="212">
        <v>0</v>
      </c>
      <c r="K99" s="212"/>
      <c r="L99" s="206"/>
      <c r="M99" s="223">
        <v>31701</v>
      </c>
      <c r="N99" s="52" t="s">
        <v>110</v>
      </c>
      <c r="O99" s="217"/>
      <c r="P99" s="212">
        <v>0</v>
      </c>
      <c r="Q99" s="212"/>
      <c r="R99" s="13"/>
      <c r="S99" s="223">
        <v>31701</v>
      </c>
      <c r="T99" s="52" t="s">
        <v>110</v>
      </c>
      <c r="U99" s="217">
        <v>60000</v>
      </c>
      <c r="V99" s="52">
        <v>20613</v>
      </c>
      <c r="W99" s="52">
        <f>V99+W5</f>
        <v>20613</v>
      </c>
      <c r="X99" s="213"/>
      <c r="Y99" s="223">
        <v>31701</v>
      </c>
      <c r="Z99" s="52" t="s">
        <v>110</v>
      </c>
      <c r="AA99" s="217"/>
      <c r="AB99" s="214">
        <v>0</v>
      </c>
      <c r="AC99" s="214"/>
      <c r="AD99" s="13"/>
      <c r="AE99" s="223">
        <v>31701</v>
      </c>
      <c r="AF99" s="52" t="s">
        <v>110</v>
      </c>
      <c r="AG99" s="217"/>
      <c r="AH99" s="212">
        <v>0</v>
      </c>
      <c r="AI99" s="212">
        <v>0</v>
      </c>
      <c r="AJ99" s="15"/>
      <c r="AK99" s="223">
        <v>31701</v>
      </c>
      <c r="AL99" s="52" t="s">
        <v>110</v>
      </c>
      <c r="AM99" s="217"/>
      <c r="AN99" s="212">
        <v>0</v>
      </c>
      <c r="AO99" s="212">
        <v>0</v>
      </c>
      <c r="AP99" s="206"/>
      <c r="AQ99" s="223">
        <v>31701</v>
      </c>
      <c r="AR99" s="52" t="s">
        <v>110</v>
      </c>
      <c r="AS99" s="217"/>
      <c r="AT99" s="210">
        <v>0</v>
      </c>
      <c r="AU99" s="210"/>
      <c r="AV99" s="13"/>
      <c r="AW99" s="223">
        <v>31701</v>
      </c>
      <c r="AX99" s="52" t="s">
        <v>110</v>
      </c>
      <c r="AY99" s="217"/>
      <c r="AZ99" s="216">
        <v>0</v>
      </c>
      <c r="BA99" s="217"/>
    </row>
    <row r="100" spans="1:53" s="16" customFormat="1" ht="11.25" x14ac:dyDescent="0.2">
      <c r="A100" s="223">
        <v>31801</v>
      </c>
      <c r="B100" s="52" t="s">
        <v>111</v>
      </c>
      <c r="C100" s="224">
        <v>36600</v>
      </c>
      <c r="D100" s="210">
        <v>4856.1000000000004</v>
      </c>
      <c r="E100" s="210">
        <f t="shared" si="1"/>
        <v>28357</v>
      </c>
      <c r="F100" s="15"/>
      <c r="G100" s="223">
        <v>31801</v>
      </c>
      <c r="H100" s="52" t="s">
        <v>111</v>
      </c>
      <c r="I100" s="217">
        <v>10600</v>
      </c>
      <c r="J100" s="212">
        <v>580.70000000000005</v>
      </c>
      <c r="K100" s="212">
        <v>5000</v>
      </c>
      <c r="L100" s="206"/>
      <c r="M100" s="223">
        <v>31801</v>
      </c>
      <c r="N100" s="52" t="s">
        <v>111</v>
      </c>
      <c r="O100" s="217">
        <v>3000</v>
      </c>
      <c r="P100" s="212">
        <v>0</v>
      </c>
      <c r="Q100" s="212">
        <v>3150</v>
      </c>
      <c r="R100" s="13"/>
      <c r="S100" s="223">
        <v>31801</v>
      </c>
      <c r="T100" s="52" t="s">
        <v>111</v>
      </c>
      <c r="U100" s="217">
        <v>5000</v>
      </c>
      <c r="V100" s="52">
        <v>0</v>
      </c>
      <c r="W100" s="52">
        <v>2000</v>
      </c>
      <c r="X100" s="213"/>
      <c r="Y100" s="223">
        <v>31801</v>
      </c>
      <c r="Z100" s="52" t="s">
        <v>111</v>
      </c>
      <c r="AA100" s="217">
        <v>1000</v>
      </c>
      <c r="AB100" s="214">
        <v>0</v>
      </c>
      <c r="AC100" s="214">
        <v>557</v>
      </c>
      <c r="AD100" s="13"/>
      <c r="AE100" s="223">
        <v>31801</v>
      </c>
      <c r="AF100" s="52" t="s">
        <v>111</v>
      </c>
      <c r="AG100" s="217">
        <v>5000</v>
      </c>
      <c r="AH100" s="212">
        <v>661.9</v>
      </c>
      <c r="AI100" s="212">
        <v>5250</v>
      </c>
      <c r="AJ100" s="13"/>
      <c r="AK100" s="223">
        <v>31801</v>
      </c>
      <c r="AL100" s="52" t="s">
        <v>111</v>
      </c>
      <c r="AM100" s="217">
        <v>4000</v>
      </c>
      <c r="AN100" s="212">
        <v>3481.5</v>
      </c>
      <c r="AO100" s="212">
        <v>4200</v>
      </c>
      <c r="AP100" s="206"/>
      <c r="AQ100" s="223">
        <v>31801</v>
      </c>
      <c r="AR100" s="52" t="s">
        <v>111</v>
      </c>
      <c r="AS100" s="217">
        <v>4000</v>
      </c>
      <c r="AT100" s="210">
        <v>132</v>
      </c>
      <c r="AU100" s="210">
        <v>4200</v>
      </c>
      <c r="AV100" s="13"/>
      <c r="AW100" s="223">
        <v>31801</v>
      </c>
      <c r="AX100" s="52" t="s">
        <v>111</v>
      </c>
      <c r="AY100" s="217">
        <v>4000</v>
      </c>
      <c r="AZ100" s="216">
        <v>0</v>
      </c>
      <c r="BA100" s="217">
        <v>4000</v>
      </c>
    </row>
    <row r="101" spans="1:53" s="16" customFormat="1" ht="11.25" x14ac:dyDescent="0.2">
      <c r="A101" s="223">
        <v>32101</v>
      </c>
      <c r="B101" s="52" t="s">
        <v>112</v>
      </c>
      <c r="C101" s="224">
        <v>0</v>
      </c>
      <c r="D101" s="210">
        <v>0</v>
      </c>
      <c r="E101" s="210">
        <f t="shared" si="1"/>
        <v>0</v>
      </c>
      <c r="F101" s="15"/>
      <c r="G101" s="223">
        <v>32101</v>
      </c>
      <c r="H101" s="52" t="s">
        <v>112</v>
      </c>
      <c r="I101" s="217"/>
      <c r="J101" s="212">
        <v>0</v>
      </c>
      <c r="K101" s="212"/>
      <c r="L101" s="206"/>
      <c r="M101" s="223">
        <v>32101</v>
      </c>
      <c r="N101" s="52" t="s">
        <v>112</v>
      </c>
      <c r="O101" s="217"/>
      <c r="P101" s="212">
        <v>0</v>
      </c>
      <c r="Q101" s="212"/>
      <c r="R101" s="13"/>
      <c r="S101" s="223">
        <v>32101</v>
      </c>
      <c r="T101" s="52" t="s">
        <v>112</v>
      </c>
      <c r="U101" s="217"/>
      <c r="V101" s="52">
        <v>0</v>
      </c>
      <c r="W101" s="52"/>
      <c r="X101" s="213"/>
      <c r="Y101" s="223">
        <v>32101</v>
      </c>
      <c r="Z101" s="52" t="s">
        <v>112</v>
      </c>
      <c r="AA101" s="217"/>
      <c r="AB101" s="214">
        <v>0</v>
      </c>
      <c r="AC101" s="214"/>
      <c r="AD101" s="13"/>
      <c r="AE101" s="223">
        <v>32101</v>
      </c>
      <c r="AF101" s="52" t="s">
        <v>112</v>
      </c>
      <c r="AG101" s="217"/>
      <c r="AH101" s="212">
        <v>0</v>
      </c>
      <c r="AI101" s="212">
        <v>0</v>
      </c>
      <c r="AJ101" s="13"/>
      <c r="AK101" s="223">
        <v>32101</v>
      </c>
      <c r="AL101" s="52" t="s">
        <v>112</v>
      </c>
      <c r="AM101" s="217"/>
      <c r="AN101" s="212">
        <v>0</v>
      </c>
      <c r="AO101" s="212">
        <v>0</v>
      </c>
      <c r="AP101" s="206"/>
      <c r="AQ101" s="223">
        <v>32101</v>
      </c>
      <c r="AR101" s="52" t="s">
        <v>112</v>
      </c>
      <c r="AS101" s="217"/>
      <c r="AT101" s="210">
        <v>0</v>
      </c>
      <c r="AU101" s="210"/>
      <c r="AV101" s="13"/>
      <c r="AW101" s="223">
        <v>32101</v>
      </c>
      <c r="AX101" s="52" t="s">
        <v>112</v>
      </c>
      <c r="AY101" s="217"/>
      <c r="AZ101" s="216">
        <v>0</v>
      </c>
      <c r="BA101" s="217"/>
    </row>
    <row r="102" spans="1:53" s="16" customFormat="1" ht="11.25" x14ac:dyDescent="0.2">
      <c r="A102" s="223">
        <v>32201</v>
      </c>
      <c r="B102" s="52" t="s">
        <v>113</v>
      </c>
      <c r="C102" s="224">
        <v>0</v>
      </c>
      <c r="D102" s="210">
        <v>0</v>
      </c>
      <c r="E102" s="210">
        <f t="shared" si="1"/>
        <v>0</v>
      </c>
      <c r="F102" s="15"/>
      <c r="G102" s="223">
        <v>32201</v>
      </c>
      <c r="H102" s="52" t="s">
        <v>113</v>
      </c>
      <c r="I102" s="217"/>
      <c r="J102" s="212">
        <v>0</v>
      </c>
      <c r="K102" s="212"/>
      <c r="L102" s="206"/>
      <c r="M102" s="223">
        <v>32201</v>
      </c>
      <c r="N102" s="52" t="s">
        <v>113</v>
      </c>
      <c r="O102" s="217"/>
      <c r="P102" s="212">
        <v>0</v>
      </c>
      <c r="Q102" s="212"/>
      <c r="R102" s="13"/>
      <c r="S102" s="223">
        <v>32201</v>
      </c>
      <c r="T102" s="52" t="s">
        <v>113</v>
      </c>
      <c r="U102" s="217"/>
      <c r="V102" s="52">
        <v>0</v>
      </c>
      <c r="W102" s="52"/>
      <c r="X102" s="213"/>
      <c r="Y102" s="223">
        <v>32201</v>
      </c>
      <c r="Z102" s="52" t="s">
        <v>113</v>
      </c>
      <c r="AA102" s="217"/>
      <c r="AB102" s="214">
        <v>0</v>
      </c>
      <c r="AC102" s="214"/>
      <c r="AD102" s="13"/>
      <c r="AE102" s="223">
        <v>32201</v>
      </c>
      <c r="AF102" s="52" t="s">
        <v>113</v>
      </c>
      <c r="AG102" s="217"/>
      <c r="AH102" s="212">
        <v>0</v>
      </c>
      <c r="AI102" s="212">
        <v>0</v>
      </c>
      <c r="AJ102" s="13"/>
      <c r="AK102" s="223">
        <v>32201</v>
      </c>
      <c r="AL102" s="52" t="s">
        <v>113</v>
      </c>
      <c r="AM102" s="217"/>
      <c r="AN102" s="212">
        <v>0</v>
      </c>
      <c r="AO102" s="212">
        <v>0</v>
      </c>
      <c r="AP102" s="206"/>
      <c r="AQ102" s="223">
        <v>32201</v>
      </c>
      <c r="AR102" s="52" t="s">
        <v>113</v>
      </c>
      <c r="AS102" s="217"/>
      <c r="AT102" s="210">
        <v>0</v>
      </c>
      <c r="AU102" s="210"/>
      <c r="AV102" s="13"/>
      <c r="AW102" s="223">
        <v>32201</v>
      </c>
      <c r="AX102" s="52" t="s">
        <v>113</v>
      </c>
      <c r="AY102" s="217"/>
      <c r="AZ102" s="216">
        <v>0</v>
      </c>
      <c r="BA102" s="217"/>
    </row>
    <row r="103" spans="1:53" s="16" customFormat="1" ht="22.5" x14ac:dyDescent="0.2">
      <c r="A103" s="223">
        <v>32301</v>
      </c>
      <c r="B103" s="52" t="s">
        <v>114</v>
      </c>
      <c r="C103" s="224">
        <v>0</v>
      </c>
      <c r="D103" s="210">
        <v>283272</v>
      </c>
      <c r="E103" s="210">
        <f t="shared" si="1"/>
        <v>0</v>
      </c>
      <c r="F103" s="15"/>
      <c r="G103" s="223">
        <v>32301</v>
      </c>
      <c r="H103" s="52" t="s">
        <v>114</v>
      </c>
      <c r="I103" s="217"/>
      <c r="J103" s="212">
        <v>283272</v>
      </c>
      <c r="K103" s="212"/>
      <c r="L103" s="206"/>
      <c r="M103" s="223">
        <v>32301</v>
      </c>
      <c r="N103" s="52" t="s">
        <v>114</v>
      </c>
      <c r="O103" s="217"/>
      <c r="P103" s="212">
        <v>0</v>
      </c>
      <c r="Q103" s="212"/>
      <c r="R103" s="13"/>
      <c r="S103" s="223">
        <v>32301</v>
      </c>
      <c r="T103" s="52" t="s">
        <v>114</v>
      </c>
      <c r="U103" s="217"/>
      <c r="V103" s="52">
        <v>0</v>
      </c>
      <c r="W103" s="52"/>
      <c r="X103" s="213"/>
      <c r="Y103" s="223">
        <v>32301</v>
      </c>
      <c r="Z103" s="52" t="s">
        <v>114</v>
      </c>
      <c r="AA103" s="217"/>
      <c r="AB103" s="214">
        <v>0</v>
      </c>
      <c r="AC103" s="214"/>
      <c r="AD103" s="13"/>
      <c r="AE103" s="223">
        <v>32301</v>
      </c>
      <c r="AF103" s="52" t="s">
        <v>114</v>
      </c>
      <c r="AG103" s="217"/>
      <c r="AH103" s="212">
        <v>0</v>
      </c>
      <c r="AI103" s="212">
        <v>0</v>
      </c>
      <c r="AJ103" s="13"/>
      <c r="AK103" s="223">
        <v>32301</v>
      </c>
      <c r="AL103" s="52" t="s">
        <v>114</v>
      </c>
      <c r="AM103" s="217"/>
      <c r="AN103" s="212">
        <v>0</v>
      </c>
      <c r="AO103" s="212">
        <v>0</v>
      </c>
      <c r="AP103" s="206"/>
      <c r="AQ103" s="223">
        <v>32301</v>
      </c>
      <c r="AR103" s="52" t="s">
        <v>114</v>
      </c>
      <c r="AS103" s="217"/>
      <c r="AT103" s="210">
        <v>0</v>
      </c>
      <c r="AU103" s="210"/>
      <c r="AV103" s="13"/>
      <c r="AW103" s="223">
        <v>32301</v>
      </c>
      <c r="AX103" s="52" t="s">
        <v>114</v>
      </c>
      <c r="AY103" s="217"/>
      <c r="AZ103" s="216">
        <v>0</v>
      </c>
      <c r="BA103" s="217"/>
    </row>
    <row r="104" spans="1:53" s="16" customFormat="1" ht="22.5" x14ac:dyDescent="0.2">
      <c r="A104" s="223">
        <v>32302</v>
      </c>
      <c r="B104" s="52" t="s">
        <v>115</v>
      </c>
      <c r="C104" s="224">
        <v>0</v>
      </c>
      <c r="D104" s="210">
        <v>0</v>
      </c>
      <c r="E104" s="210">
        <f t="shared" si="1"/>
        <v>0</v>
      </c>
      <c r="F104" s="15"/>
      <c r="G104" s="223">
        <v>32302</v>
      </c>
      <c r="H104" s="52" t="s">
        <v>115</v>
      </c>
      <c r="I104" s="217"/>
      <c r="J104" s="212">
        <v>0</v>
      </c>
      <c r="K104" s="212"/>
      <c r="L104" s="206"/>
      <c r="M104" s="223">
        <v>32302</v>
      </c>
      <c r="N104" s="52" t="s">
        <v>115</v>
      </c>
      <c r="O104" s="217"/>
      <c r="P104" s="212">
        <v>0</v>
      </c>
      <c r="Q104" s="212"/>
      <c r="R104" s="13"/>
      <c r="S104" s="223">
        <v>32302</v>
      </c>
      <c r="T104" s="52" t="s">
        <v>115</v>
      </c>
      <c r="U104" s="217"/>
      <c r="V104" s="52">
        <v>0</v>
      </c>
      <c r="W104" s="52"/>
      <c r="X104" s="213"/>
      <c r="Y104" s="223">
        <v>32302</v>
      </c>
      <c r="Z104" s="52" t="s">
        <v>115</v>
      </c>
      <c r="AA104" s="217"/>
      <c r="AB104" s="214">
        <v>0</v>
      </c>
      <c r="AC104" s="214"/>
      <c r="AD104" s="13"/>
      <c r="AE104" s="223">
        <v>32302</v>
      </c>
      <c r="AF104" s="52" t="s">
        <v>115</v>
      </c>
      <c r="AG104" s="217"/>
      <c r="AH104" s="212">
        <v>0</v>
      </c>
      <c r="AI104" s="212">
        <v>0</v>
      </c>
      <c r="AJ104" s="13"/>
      <c r="AK104" s="223">
        <v>32302</v>
      </c>
      <c r="AL104" s="52" t="s">
        <v>115</v>
      </c>
      <c r="AM104" s="217"/>
      <c r="AN104" s="212">
        <v>0</v>
      </c>
      <c r="AO104" s="212">
        <v>0</v>
      </c>
      <c r="AP104" s="206"/>
      <c r="AQ104" s="223">
        <v>32302</v>
      </c>
      <c r="AR104" s="52" t="s">
        <v>115</v>
      </c>
      <c r="AS104" s="217"/>
      <c r="AT104" s="210">
        <v>0</v>
      </c>
      <c r="AU104" s="210"/>
      <c r="AV104" s="13"/>
      <c r="AW104" s="223">
        <v>32302</v>
      </c>
      <c r="AX104" s="52" t="s">
        <v>115</v>
      </c>
      <c r="AY104" s="217"/>
      <c r="AZ104" s="216">
        <v>0</v>
      </c>
      <c r="BA104" s="217"/>
    </row>
    <row r="105" spans="1:53" s="16" customFormat="1" ht="11.25" x14ac:dyDescent="0.2">
      <c r="A105" s="223">
        <v>32501</v>
      </c>
      <c r="B105" s="52" t="s">
        <v>116</v>
      </c>
      <c r="C105" s="224">
        <v>0</v>
      </c>
      <c r="D105" s="210">
        <v>0</v>
      </c>
      <c r="E105" s="210">
        <f t="shared" si="1"/>
        <v>0</v>
      </c>
      <c r="F105" s="15"/>
      <c r="G105" s="223">
        <v>32501</v>
      </c>
      <c r="H105" s="52" t="s">
        <v>116</v>
      </c>
      <c r="I105" s="217"/>
      <c r="J105" s="212">
        <v>0</v>
      </c>
      <c r="K105" s="212"/>
      <c r="L105" s="206"/>
      <c r="M105" s="223">
        <v>32501</v>
      </c>
      <c r="N105" s="52" t="s">
        <v>116</v>
      </c>
      <c r="O105" s="217"/>
      <c r="P105" s="212">
        <v>0</v>
      </c>
      <c r="Q105" s="212"/>
      <c r="R105" s="13"/>
      <c r="S105" s="223">
        <v>32501</v>
      </c>
      <c r="T105" s="52" t="s">
        <v>116</v>
      </c>
      <c r="U105" s="217"/>
      <c r="V105" s="52">
        <v>0</v>
      </c>
      <c r="W105" s="52"/>
      <c r="X105" s="213"/>
      <c r="Y105" s="223">
        <v>32501</v>
      </c>
      <c r="Z105" s="52" t="s">
        <v>116</v>
      </c>
      <c r="AA105" s="217"/>
      <c r="AB105" s="214">
        <v>0</v>
      </c>
      <c r="AC105" s="214"/>
      <c r="AD105" s="13"/>
      <c r="AE105" s="223">
        <v>32501</v>
      </c>
      <c r="AF105" s="52" t="s">
        <v>116</v>
      </c>
      <c r="AG105" s="217"/>
      <c r="AH105" s="212">
        <v>0</v>
      </c>
      <c r="AI105" s="212">
        <v>0</v>
      </c>
      <c r="AJ105" s="13"/>
      <c r="AK105" s="223">
        <v>32501</v>
      </c>
      <c r="AL105" s="52" t="s">
        <v>116</v>
      </c>
      <c r="AM105" s="217"/>
      <c r="AN105" s="212">
        <v>0</v>
      </c>
      <c r="AO105" s="212">
        <v>0</v>
      </c>
      <c r="AP105" s="206"/>
      <c r="AQ105" s="223">
        <v>32501</v>
      </c>
      <c r="AR105" s="52" t="s">
        <v>116</v>
      </c>
      <c r="AS105" s="217"/>
      <c r="AT105" s="210">
        <v>0</v>
      </c>
      <c r="AU105" s="210"/>
      <c r="AV105" s="13"/>
      <c r="AW105" s="223">
        <v>32501</v>
      </c>
      <c r="AX105" s="52" t="s">
        <v>116</v>
      </c>
      <c r="AY105" s="217"/>
      <c r="AZ105" s="216">
        <v>0</v>
      </c>
      <c r="BA105" s="217"/>
    </row>
    <row r="106" spans="1:53" s="16" customFormat="1" ht="22.5" x14ac:dyDescent="0.2">
      <c r="A106" s="223">
        <v>32601</v>
      </c>
      <c r="B106" s="52" t="s">
        <v>117</v>
      </c>
      <c r="C106" s="224">
        <v>0</v>
      </c>
      <c r="D106" s="210">
        <v>0</v>
      </c>
      <c r="E106" s="210">
        <f t="shared" si="1"/>
        <v>0</v>
      </c>
      <c r="F106" s="15"/>
      <c r="G106" s="223">
        <v>32601</v>
      </c>
      <c r="H106" s="52" t="s">
        <v>117</v>
      </c>
      <c r="I106" s="217"/>
      <c r="J106" s="212">
        <v>0</v>
      </c>
      <c r="K106" s="212"/>
      <c r="L106" s="206"/>
      <c r="M106" s="223">
        <v>32601</v>
      </c>
      <c r="N106" s="52" t="s">
        <v>117</v>
      </c>
      <c r="O106" s="217"/>
      <c r="P106" s="212">
        <v>0</v>
      </c>
      <c r="Q106" s="212"/>
      <c r="R106" s="13"/>
      <c r="S106" s="223">
        <v>32601</v>
      </c>
      <c r="T106" s="52" t="s">
        <v>117</v>
      </c>
      <c r="U106" s="217"/>
      <c r="V106" s="52">
        <v>0</v>
      </c>
      <c r="W106" s="52"/>
      <c r="X106" s="213"/>
      <c r="Y106" s="223">
        <v>32601</v>
      </c>
      <c r="Z106" s="52" t="s">
        <v>117</v>
      </c>
      <c r="AA106" s="217"/>
      <c r="AB106" s="214">
        <v>0</v>
      </c>
      <c r="AC106" s="214"/>
      <c r="AD106" s="13"/>
      <c r="AE106" s="223">
        <v>32601</v>
      </c>
      <c r="AF106" s="52" t="s">
        <v>117</v>
      </c>
      <c r="AG106" s="217"/>
      <c r="AH106" s="212">
        <v>0</v>
      </c>
      <c r="AI106" s="212">
        <v>0</v>
      </c>
      <c r="AJ106" s="13"/>
      <c r="AK106" s="223">
        <v>32601</v>
      </c>
      <c r="AL106" s="52" t="s">
        <v>117</v>
      </c>
      <c r="AM106" s="217"/>
      <c r="AN106" s="212">
        <v>0</v>
      </c>
      <c r="AO106" s="212">
        <v>0</v>
      </c>
      <c r="AP106" s="206"/>
      <c r="AQ106" s="223">
        <v>32601</v>
      </c>
      <c r="AR106" s="52" t="s">
        <v>117</v>
      </c>
      <c r="AS106" s="217"/>
      <c r="AT106" s="210">
        <v>0</v>
      </c>
      <c r="AU106" s="210"/>
      <c r="AV106" s="13"/>
      <c r="AW106" s="223">
        <v>32601</v>
      </c>
      <c r="AX106" s="52" t="s">
        <v>117</v>
      </c>
      <c r="AY106" s="217"/>
      <c r="AZ106" s="216">
        <v>0</v>
      </c>
      <c r="BA106" s="217"/>
    </row>
    <row r="107" spans="1:53" s="16" customFormat="1" ht="11.25" x14ac:dyDescent="0.2">
      <c r="A107" s="223">
        <v>32901</v>
      </c>
      <c r="B107" s="52" t="s">
        <v>118</v>
      </c>
      <c r="C107" s="224">
        <v>0</v>
      </c>
      <c r="D107" s="210">
        <v>0</v>
      </c>
      <c r="E107" s="210">
        <f t="shared" si="1"/>
        <v>0</v>
      </c>
      <c r="F107" s="15"/>
      <c r="G107" s="223">
        <v>32901</v>
      </c>
      <c r="H107" s="52" t="s">
        <v>118</v>
      </c>
      <c r="I107" s="217"/>
      <c r="J107" s="212">
        <v>0</v>
      </c>
      <c r="K107" s="212"/>
      <c r="L107" s="206"/>
      <c r="M107" s="223">
        <v>32901</v>
      </c>
      <c r="N107" s="52" t="s">
        <v>118</v>
      </c>
      <c r="O107" s="217"/>
      <c r="P107" s="212">
        <v>0</v>
      </c>
      <c r="Q107" s="212"/>
      <c r="R107" s="13"/>
      <c r="S107" s="223">
        <v>32901</v>
      </c>
      <c r="T107" s="52" t="s">
        <v>118</v>
      </c>
      <c r="U107" s="217"/>
      <c r="V107" s="52">
        <v>0</v>
      </c>
      <c r="W107" s="52"/>
      <c r="X107" s="213"/>
      <c r="Y107" s="223">
        <v>32901</v>
      </c>
      <c r="Z107" s="52" t="s">
        <v>118</v>
      </c>
      <c r="AA107" s="217"/>
      <c r="AB107" s="214">
        <v>0</v>
      </c>
      <c r="AC107" s="214"/>
      <c r="AD107" s="13"/>
      <c r="AE107" s="223">
        <v>32901</v>
      </c>
      <c r="AF107" s="52" t="s">
        <v>118</v>
      </c>
      <c r="AG107" s="217"/>
      <c r="AH107" s="212">
        <v>0</v>
      </c>
      <c r="AI107" s="212">
        <v>0</v>
      </c>
      <c r="AJ107" s="13"/>
      <c r="AK107" s="223">
        <v>32901</v>
      </c>
      <c r="AL107" s="52" t="s">
        <v>118</v>
      </c>
      <c r="AM107" s="217"/>
      <c r="AN107" s="212">
        <v>0</v>
      </c>
      <c r="AO107" s="212">
        <v>0</v>
      </c>
      <c r="AP107" s="206"/>
      <c r="AQ107" s="223">
        <v>32901</v>
      </c>
      <c r="AR107" s="52" t="s">
        <v>118</v>
      </c>
      <c r="AS107" s="217"/>
      <c r="AT107" s="210">
        <v>0</v>
      </c>
      <c r="AU107" s="210"/>
      <c r="AV107" s="13"/>
      <c r="AW107" s="223">
        <v>32901</v>
      </c>
      <c r="AX107" s="52" t="s">
        <v>118</v>
      </c>
      <c r="AY107" s="217"/>
      <c r="AZ107" s="216">
        <v>0</v>
      </c>
      <c r="BA107" s="217"/>
    </row>
    <row r="108" spans="1:53" s="16" customFormat="1" ht="22.5" x14ac:dyDescent="0.2">
      <c r="A108" s="223">
        <v>33101</v>
      </c>
      <c r="B108" s="52" t="s">
        <v>119</v>
      </c>
      <c r="C108" s="224">
        <v>670000</v>
      </c>
      <c r="D108" s="210">
        <v>1933809.67</v>
      </c>
      <c r="E108" s="210">
        <f t="shared" si="1"/>
        <v>4119500</v>
      </c>
      <c r="F108" s="15"/>
      <c r="G108" s="223">
        <v>33101</v>
      </c>
      <c r="H108" s="52" t="s">
        <v>119</v>
      </c>
      <c r="I108" s="217"/>
      <c r="J108" s="212">
        <v>0</v>
      </c>
      <c r="K108" s="212"/>
      <c r="L108" s="206"/>
      <c r="M108" s="223">
        <v>33101</v>
      </c>
      <c r="N108" s="52" t="s">
        <v>119</v>
      </c>
      <c r="O108" s="217">
        <v>370000</v>
      </c>
      <c r="P108" s="212">
        <v>171506.54</v>
      </c>
      <c r="Q108" s="212">
        <v>388500</v>
      </c>
      <c r="R108" s="15"/>
      <c r="S108" s="223">
        <v>33101</v>
      </c>
      <c r="T108" s="52" t="s">
        <v>119</v>
      </c>
      <c r="U108" s="217">
        <v>300000</v>
      </c>
      <c r="V108" s="52">
        <v>487200</v>
      </c>
      <c r="W108" s="52">
        <v>511000</v>
      </c>
      <c r="X108" s="213"/>
      <c r="Y108" s="223">
        <v>33101</v>
      </c>
      <c r="Z108" s="52" t="s">
        <v>119</v>
      </c>
      <c r="AA108" s="217"/>
      <c r="AB108" s="214">
        <v>0</v>
      </c>
      <c r="AC108" s="214"/>
      <c r="AD108" s="13"/>
      <c r="AE108" s="223">
        <v>33101</v>
      </c>
      <c r="AF108" s="52" t="s">
        <v>119</v>
      </c>
      <c r="AG108" s="217"/>
      <c r="AH108" s="212">
        <v>0</v>
      </c>
      <c r="AI108" s="212">
        <v>0</v>
      </c>
      <c r="AJ108" s="14"/>
      <c r="AK108" s="223">
        <v>33101</v>
      </c>
      <c r="AL108" s="52" t="s">
        <v>119</v>
      </c>
      <c r="AM108" s="217"/>
      <c r="AN108" s="212">
        <v>1141200</v>
      </c>
      <c r="AO108" s="212">
        <v>3000000</v>
      </c>
      <c r="AP108" s="206"/>
      <c r="AQ108" s="223">
        <v>33101</v>
      </c>
      <c r="AR108" s="52" t="s">
        <v>119</v>
      </c>
      <c r="AS108" s="217"/>
      <c r="AT108" s="210">
        <v>0</v>
      </c>
      <c r="AU108" s="210"/>
      <c r="AV108" s="13"/>
      <c r="AW108" s="223">
        <v>33101</v>
      </c>
      <c r="AX108" s="52" t="s">
        <v>119</v>
      </c>
      <c r="AY108" s="217"/>
      <c r="AZ108" s="216">
        <v>133903.13</v>
      </c>
      <c r="BA108" s="217">
        <v>220000</v>
      </c>
    </row>
    <row r="109" spans="1:53" s="16" customFormat="1" ht="22.5" x14ac:dyDescent="0.2">
      <c r="A109" s="223">
        <v>33201</v>
      </c>
      <c r="B109" s="52" t="s">
        <v>120</v>
      </c>
      <c r="C109" s="224">
        <v>200000</v>
      </c>
      <c r="D109" s="210">
        <v>0</v>
      </c>
      <c r="E109" s="210">
        <f t="shared" si="1"/>
        <v>0</v>
      </c>
      <c r="F109" s="15"/>
      <c r="G109" s="223">
        <v>33201</v>
      </c>
      <c r="H109" s="52" t="s">
        <v>120</v>
      </c>
      <c r="I109" s="217"/>
      <c r="J109" s="212">
        <v>0</v>
      </c>
      <c r="K109" s="212"/>
      <c r="L109" s="206"/>
      <c r="M109" s="223">
        <v>33201</v>
      </c>
      <c r="N109" s="52" t="s">
        <v>120</v>
      </c>
      <c r="O109" s="217"/>
      <c r="P109" s="212">
        <v>0</v>
      </c>
      <c r="Q109" s="212"/>
      <c r="R109" s="15"/>
      <c r="S109" s="223">
        <v>33201</v>
      </c>
      <c r="T109" s="52" t="s">
        <v>120</v>
      </c>
      <c r="U109" s="217">
        <v>200000</v>
      </c>
      <c r="V109" s="52">
        <v>0</v>
      </c>
      <c r="W109" s="52">
        <v>0</v>
      </c>
      <c r="X109" s="213"/>
      <c r="Y109" s="223">
        <v>33201</v>
      </c>
      <c r="Z109" s="52" t="s">
        <v>120</v>
      </c>
      <c r="AA109" s="217"/>
      <c r="AB109" s="214">
        <v>0</v>
      </c>
      <c r="AC109" s="214"/>
      <c r="AD109" s="13"/>
      <c r="AE109" s="223">
        <v>33201</v>
      </c>
      <c r="AF109" s="52" t="s">
        <v>120</v>
      </c>
      <c r="AG109" s="217"/>
      <c r="AH109" s="212">
        <v>0</v>
      </c>
      <c r="AI109" s="212">
        <v>0</v>
      </c>
      <c r="AJ109" s="13"/>
      <c r="AK109" s="223">
        <v>33201</v>
      </c>
      <c r="AL109" s="52" t="s">
        <v>120</v>
      </c>
      <c r="AM109" s="217"/>
      <c r="AN109" s="212">
        <v>0</v>
      </c>
      <c r="AO109" s="212">
        <v>0</v>
      </c>
      <c r="AP109" s="206"/>
      <c r="AQ109" s="223">
        <v>33201</v>
      </c>
      <c r="AR109" s="52" t="s">
        <v>120</v>
      </c>
      <c r="AS109" s="217"/>
      <c r="AT109" s="210">
        <v>0</v>
      </c>
      <c r="AU109" s="210"/>
      <c r="AV109" s="13"/>
      <c r="AW109" s="223">
        <v>33201</v>
      </c>
      <c r="AX109" s="52" t="s">
        <v>120</v>
      </c>
      <c r="AY109" s="217"/>
      <c r="AZ109" s="216">
        <v>0</v>
      </c>
      <c r="BA109" s="217"/>
    </row>
    <row r="110" spans="1:53" s="16" customFormat="1" ht="11.25" x14ac:dyDescent="0.2">
      <c r="A110" s="223">
        <v>33301</v>
      </c>
      <c r="B110" s="52" t="s">
        <v>121</v>
      </c>
      <c r="C110" s="224">
        <v>285000</v>
      </c>
      <c r="D110" s="210">
        <v>389219.19</v>
      </c>
      <c r="E110" s="210">
        <f t="shared" si="1"/>
        <v>299250</v>
      </c>
      <c r="F110" s="15"/>
      <c r="G110" s="223">
        <v>33301</v>
      </c>
      <c r="H110" s="52" t="s">
        <v>121</v>
      </c>
      <c r="I110" s="217"/>
      <c r="J110" s="212">
        <v>0</v>
      </c>
      <c r="K110" s="212"/>
      <c r="L110" s="206"/>
      <c r="M110" s="223">
        <v>33301</v>
      </c>
      <c r="N110" s="52" t="s">
        <v>121</v>
      </c>
      <c r="O110" s="217"/>
      <c r="P110" s="212">
        <v>0</v>
      </c>
      <c r="Q110" s="212"/>
      <c r="R110" s="14"/>
      <c r="S110" s="223">
        <v>33301</v>
      </c>
      <c r="T110" s="52" t="s">
        <v>121</v>
      </c>
      <c r="U110" s="217">
        <v>285000</v>
      </c>
      <c r="V110" s="52">
        <v>171255.19</v>
      </c>
      <c r="W110" s="52">
        <f>U110*1.05</f>
        <v>299250</v>
      </c>
      <c r="X110" s="213"/>
      <c r="Y110" s="223">
        <v>33301</v>
      </c>
      <c r="Z110" s="52" t="s">
        <v>121</v>
      </c>
      <c r="AA110" s="217"/>
      <c r="AB110" s="214">
        <v>0</v>
      </c>
      <c r="AC110" s="214"/>
      <c r="AD110" s="13"/>
      <c r="AE110" s="223">
        <v>33301</v>
      </c>
      <c r="AF110" s="52" t="s">
        <v>121</v>
      </c>
      <c r="AG110" s="217"/>
      <c r="AH110" s="212">
        <v>0</v>
      </c>
      <c r="AI110" s="212">
        <v>0</v>
      </c>
      <c r="AJ110" s="13"/>
      <c r="AK110" s="223">
        <v>33301</v>
      </c>
      <c r="AL110" s="52" t="s">
        <v>121</v>
      </c>
      <c r="AM110" s="217"/>
      <c r="AN110" s="212">
        <v>0</v>
      </c>
      <c r="AO110" s="212">
        <v>0</v>
      </c>
      <c r="AP110" s="206"/>
      <c r="AQ110" s="223">
        <v>33301</v>
      </c>
      <c r="AR110" s="52" t="s">
        <v>121</v>
      </c>
      <c r="AS110" s="217"/>
      <c r="AT110" s="210">
        <v>217964</v>
      </c>
      <c r="AU110" s="210"/>
      <c r="AV110" s="13"/>
      <c r="AW110" s="223">
        <v>33301</v>
      </c>
      <c r="AX110" s="52" t="s">
        <v>121</v>
      </c>
      <c r="AY110" s="217"/>
      <c r="AZ110" s="216">
        <v>0</v>
      </c>
      <c r="BA110" s="217"/>
    </row>
    <row r="111" spans="1:53" s="16" customFormat="1" ht="11.25" x14ac:dyDescent="0.2">
      <c r="A111" s="223">
        <v>33302</v>
      </c>
      <c r="B111" s="52" t="s">
        <v>122</v>
      </c>
      <c r="C111" s="224">
        <v>20000</v>
      </c>
      <c r="D111" s="210">
        <v>0</v>
      </c>
      <c r="E111" s="210">
        <f t="shared" si="1"/>
        <v>0</v>
      </c>
      <c r="F111" s="15"/>
      <c r="G111" s="223">
        <v>33302</v>
      </c>
      <c r="H111" s="52" t="s">
        <v>122</v>
      </c>
      <c r="I111" s="217"/>
      <c r="J111" s="212">
        <v>0</v>
      </c>
      <c r="K111" s="212"/>
      <c r="L111" s="206"/>
      <c r="M111" s="223">
        <v>33302</v>
      </c>
      <c r="N111" s="52" t="s">
        <v>122</v>
      </c>
      <c r="O111" s="217"/>
      <c r="P111" s="212">
        <v>0</v>
      </c>
      <c r="Q111" s="212"/>
      <c r="R111" s="13"/>
      <c r="S111" s="223">
        <v>33302</v>
      </c>
      <c r="T111" s="52" t="s">
        <v>122</v>
      </c>
      <c r="U111" s="217">
        <v>20000</v>
      </c>
      <c r="V111" s="52">
        <v>0</v>
      </c>
      <c r="W111" s="52">
        <v>0</v>
      </c>
      <c r="X111" s="213"/>
      <c r="Y111" s="223">
        <v>33302</v>
      </c>
      <c r="Z111" s="52" t="s">
        <v>122</v>
      </c>
      <c r="AA111" s="217"/>
      <c r="AB111" s="214">
        <v>0</v>
      </c>
      <c r="AC111" s="214"/>
      <c r="AD111" s="13"/>
      <c r="AE111" s="223">
        <v>33302</v>
      </c>
      <c r="AF111" s="52" t="s">
        <v>122</v>
      </c>
      <c r="AG111" s="217"/>
      <c r="AH111" s="212">
        <v>0</v>
      </c>
      <c r="AI111" s="212">
        <v>0</v>
      </c>
      <c r="AJ111" s="13"/>
      <c r="AK111" s="223">
        <v>33302</v>
      </c>
      <c r="AL111" s="52" t="s">
        <v>122</v>
      </c>
      <c r="AM111" s="217"/>
      <c r="AN111" s="212">
        <v>0</v>
      </c>
      <c r="AO111" s="212">
        <v>0</v>
      </c>
      <c r="AP111" s="206"/>
      <c r="AQ111" s="223">
        <v>33302</v>
      </c>
      <c r="AR111" s="52" t="s">
        <v>122</v>
      </c>
      <c r="AS111" s="217"/>
      <c r="AT111" s="210">
        <v>0</v>
      </c>
      <c r="AU111" s="210"/>
      <c r="AV111" s="13"/>
      <c r="AW111" s="223">
        <v>33302</v>
      </c>
      <c r="AX111" s="52" t="s">
        <v>122</v>
      </c>
      <c r="AY111" s="217"/>
      <c r="AZ111" s="216">
        <v>0</v>
      </c>
      <c r="BA111" s="217"/>
    </row>
    <row r="112" spans="1:53" s="16" customFormat="1" ht="11.25" x14ac:dyDescent="0.2">
      <c r="A112" s="223">
        <v>33401</v>
      </c>
      <c r="B112" s="52" t="s">
        <v>123</v>
      </c>
      <c r="C112" s="224">
        <v>51000</v>
      </c>
      <c r="D112" s="210">
        <v>77608</v>
      </c>
      <c r="E112" s="210">
        <f t="shared" si="1"/>
        <v>235310</v>
      </c>
      <c r="F112" s="15"/>
      <c r="G112" s="223">
        <v>33401</v>
      </c>
      <c r="H112" s="52" t="s">
        <v>123</v>
      </c>
      <c r="I112" s="217"/>
      <c r="J112" s="212">
        <v>0</v>
      </c>
      <c r="K112" s="212"/>
      <c r="L112" s="206"/>
      <c r="M112" s="223">
        <v>33401</v>
      </c>
      <c r="N112" s="52" t="s">
        <v>123</v>
      </c>
      <c r="O112" s="217"/>
      <c r="P112" s="212">
        <v>0</v>
      </c>
      <c r="Q112" s="212"/>
      <c r="R112" s="13"/>
      <c r="S112" s="223">
        <v>33401</v>
      </c>
      <c r="T112" s="52" t="s">
        <v>123</v>
      </c>
      <c r="U112" s="217">
        <v>50000</v>
      </c>
      <c r="V112" s="52">
        <v>21187.5</v>
      </c>
      <c r="W112" s="52">
        <v>37000</v>
      </c>
      <c r="X112" s="213"/>
      <c r="Y112" s="223">
        <v>33401</v>
      </c>
      <c r="Z112" s="52" t="s">
        <v>123</v>
      </c>
      <c r="AA112" s="217"/>
      <c r="AB112" s="214">
        <v>0</v>
      </c>
      <c r="AC112" s="214">
        <v>22260</v>
      </c>
      <c r="AD112" s="13"/>
      <c r="AE112" s="223">
        <v>33401</v>
      </c>
      <c r="AF112" s="52" t="s">
        <v>123</v>
      </c>
      <c r="AG112" s="217"/>
      <c r="AH112" s="212">
        <v>3712</v>
      </c>
      <c r="AI112" s="212">
        <v>120000</v>
      </c>
      <c r="AJ112" s="13"/>
      <c r="AK112" s="223">
        <v>33401</v>
      </c>
      <c r="AL112" s="52" t="s">
        <v>123</v>
      </c>
      <c r="AM112" s="217">
        <v>1000</v>
      </c>
      <c r="AN112" s="212">
        <v>0</v>
      </c>
      <c r="AO112" s="212">
        <v>1050</v>
      </c>
      <c r="AP112" s="206"/>
      <c r="AQ112" s="223">
        <v>33401</v>
      </c>
      <c r="AR112" s="52" t="s">
        <v>123</v>
      </c>
      <c r="AS112" s="217"/>
      <c r="AT112" s="210">
        <v>0</v>
      </c>
      <c r="AU112" s="210"/>
      <c r="AV112" s="13"/>
      <c r="AW112" s="223">
        <v>33401</v>
      </c>
      <c r="AX112" s="52" t="s">
        <v>123</v>
      </c>
      <c r="AY112" s="217"/>
      <c r="AZ112" s="216">
        <v>52708.5</v>
      </c>
      <c r="BA112" s="217">
        <v>55000</v>
      </c>
    </row>
    <row r="113" spans="1:53" s="16" customFormat="1" ht="11.25" x14ac:dyDescent="0.2">
      <c r="A113" s="223">
        <v>33601</v>
      </c>
      <c r="B113" s="52" t="s">
        <v>124</v>
      </c>
      <c r="C113" s="224">
        <v>0</v>
      </c>
      <c r="D113" s="210">
        <v>0</v>
      </c>
      <c r="E113" s="210">
        <f t="shared" si="1"/>
        <v>0</v>
      </c>
      <c r="F113" s="15"/>
      <c r="G113" s="223">
        <v>33601</v>
      </c>
      <c r="H113" s="52" t="s">
        <v>124</v>
      </c>
      <c r="I113" s="217"/>
      <c r="J113" s="212">
        <v>0</v>
      </c>
      <c r="K113" s="212"/>
      <c r="L113" s="206"/>
      <c r="M113" s="223">
        <v>33601</v>
      </c>
      <c r="N113" s="52" t="s">
        <v>124</v>
      </c>
      <c r="O113" s="217"/>
      <c r="P113" s="212">
        <v>0</v>
      </c>
      <c r="Q113" s="212"/>
      <c r="R113" s="13"/>
      <c r="S113" s="223">
        <v>33601</v>
      </c>
      <c r="T113" s="52" t="s">
        <v>124</v>
      </c>
      <c r="U113" s="217"/>
      <c r="V113" s="52">
        <v>0</v>
      </c>
      <c r="W113" s="52"/>
      <c r="X113" s="213"/>
      <c r="Y113" s="223">
        <v>33601</v>
      </c>
      <c r="Z113" s="52" t="s">
        <v>124</v>
      </c>
      <c r="AA113" s="217"/>
      <c r="AB113" s="214">
        <v>0</v>
      </c>
      <c r="AC113" s="214"/>
      <c r="AD113" s="13"/>
      <c r="AE113" s="223">
        <v>33601</v>
      </c>
      <c r="AF113" s="52" t="s">
        <v>124</v>
      </c>
      <c r="AG113" s="217"/>
      <c r="AH113" s="212">
        <v>0</v>
      </c>
      <c r="AI113" s="212">
        <v>0</v>
      </c>
      <c r="AJ113" s="13"/>
      <c r="AK113" s="223">
        <v>33601</v>
      </c>
      <c r="AL113" s="52" t="s">
        <v>124</v>
      </c>
      <c r="AM113" s="217"/>
      <c r="AN113" s="212">
        <v>0</v>
      </c>
      <c r="AO113" s="212">
        <v>0</v>
      </c>
      <c r="AP113" s="206"/>
      <c r="AQ113" s="223">
        <v>33601</v>
      </c>
      <c r="AR113" s="52" t="s">
        <v>124</v>
      </c>
      <c r="AS113" s="217"/>
      <c r="AT113" s="210">
        <v>0</v>
      </c>
      <c r="AU113" s="210"/>
      <c r="AV113" s="13"/>
      <c r="AW113" s="223">
        <v>33601</v>
      </c>
      <c r="AX113" s="52" t="s">
        <v>124</v>
      </c>
      <c r="AY113" s="217"/>
      <c r="AZ113" s="216">
        <v>0</v>
      </c>
      <c r="BA113" s="217"/>
    </row>
    <row r="114" spans="1:53" s="16" customFormat="1" ht="11.25" x14ac:dyDescent="0.2">
      <c r="A114" s="223">
        <v>33603</v>
      </c>
      <c r="B114" s="52" t="s">
        <v>125</v>
      </c>
      <c r="C114" s="224">
        <v>47500</v>
      </c>
      <c r="D114" s="210">
        <v>0</v>
      </c>
      <c r="E114" s="210">
        <f t="shared" si="1"/>
        <v>22875</v>
      </c>
      <c r="F114" s="15"/>
      <c r="G114" s="223">
        <v>33603</v>
      </c>
      <c r="H114" s="52" t="s">
        <v>125</v>
      </c>
      <c r="I114" s="217">
        <v>30000</v>
      </c>
      <c r="J114" s="212">
        <v>0</v>
      </c>
      <c r="K114" s="212">
        <v>15000</v>
      </c>
      <c r="L114" s="206"/>
      <c r="M114" s="223">
        <v>33603</v>
      </c>
      <c r="N114" s="52" t="s">
        <v>125</v>
      </c>
      <c r="O114" s="217">
        <v>2500</v>
      </c>
      <c r="P114" s="212">
        <v>0</v>
      </c>
      <c r="Q114" s="212">
        <v>2625</v>
      </c>
      <c r="R114" s="13"/>
      <c r="S114" s="223">
        <v>33603</v>
      </c>
      <c r="T114" s="52" t="s">
        <v>125</v>
      </c>
      <c r="U114" s="217">
        <v>10000</v>
      </c>
      <c r="V114" s="52">
        <v>0</v>
      </c>
      <c r="W114" s="52">
        <v>0</v>
      </c>
      <c r="X114" s="213"/>
      <c r="Y114" s="223">
        <v>33603</v>
      </c>
      <c r="Z114" s="52" t="s">
        <v>125</v>
      </c>
      <c r="AA114" s="217"/>
      <c r="AB114" s="214">
        <v>0</v>
      </c>
      <c r="AC114" s="214"/>
      <c r="AD114" s="13"/>
      <c r="AE114" s="223">
        <v>33603</v>
      </c>
      <c r="AF114" s="52" t="s">
        <v>125</v>
      </c>
      <c r="AG114" s="217">
        <v>5000</v>
      </c>
      <c r="AH114" s="212">
        <v>0</v>
      </c>
      <c r="AI114" s="212">
        <v>5250</v>
      </c>
      <c r="AJ114" s="13"/>
      <c r="AK114" s="223">
        <v>33603</v>
      </c>
      <c r="AL114" s="52" t="s">
        <v>125</v>
      </c>
      <c r="AM114" s="217"/>
      <c r="AN114" s="212">
        <v>0</v>
      </c>
      <c r="AO114" s="212">
        <v>0</v>
      </c>
      <c r="AP114" s="206"/>
      <c r="AQ114" s="223">
        <v>33603</v>
      </c>
      <c r="AR114" s="52" t="s">
        <v>125</v>
      </c>
      <c r="AS114" s="217"/>
      <c r="AT114" s="210">
        <v>0</v>
      </c>
      <c r="AU114" s="210"/>
      <c r="AV114" s="13"/>
      <c r="AW114" s="223">
        <v>33603</v>
      </c>
      <c r="AX114" s="52" t="s">
        <v>125</v>
      </c>
      <c r="AY114" s="217"/>
      <c r="AZ114" s="216">
        <v>0</v>
      </c>
      <c r="BA114" s="217"/>
    </row>
    <row r="115" spans="1:53" s="16" customFormat="1" ht="11.25" x14ac:dyDescent="0.2">
      <c r="A115" s="223">
        <v>33605</v>
      </c>
      <c r="B115" s="52" t="s">
        <v>126</v>
      </c>
      <c r="C115" s="224">
        <v>350000</v>
      </c>
      <c r="D115" s="210">
        <v>271296</v>
      </c>
      <c r="E115" s="210">
        <f t="shared" si="1"/>
        <v>400000</v>
      </c>
      <c r="F115" s="15"/>
      <c r="G115" s="223">
        <v>33605</v>
      </c>
      <c r="H115" s="52" t="s">
        <v>126</v>
      </c>
      <c r="I115" s="217"/>
      <c r="J115" s="212">
        <v>0</v>
      </c>
      <c r="K115" s="212"/>
      <c r="L115" s="206"/>
      <c r="M115" s="223">
        <v>33605</v>
      </c>
      <c r="N115" s="52" t="s">
        <v>126</v>
      </c>
      <c r="O115" s="217"/>
      <c r="P115" s="212">
        <v>0</v>
      </c>
      <c r="Q115" s="212"/>
      <c r="R115" s="13"/>
      <c r="S115" s="223">
        <v>33605</v>
      </c>
      <c r="T115" s="52" t="s">
        <v>126</v>
      </c>
      <c r="U115" s="217"/>
      <c r="V115" s="52">
        <v>0</v>
      </c>
      <c r="W115" s="52"/>
      <c r="X115" s="213"/>
      <c r="Y115" s="223">
        <v>33605</v>
      </c>
      <c r="Z115" s="52" t="s">
        <v>126</v>
      </c>
      <c r="AA115" s="217"/>
      <c r="AB115" s="214">
        <v>0</v>
      </c>
      <c r="AC115" s="214"/>
      <c r="AD115" s="13"/>
      <c r="AE115" s="223">
        <v>33605</v>
      </c>
      <c r="AF115" s="52" t="s">
        <v>126</v>
      </c>
      <c r="AG115" s="217"/>
      <c r="AH115" s="212">
        <v>0</v>
      </c>
      <c r="AI115" s="212">
        <v>0</v>
      </c>
      <c r="AJ115" s="13"/>
      <c r="AK115" s="223">
        <v>33605</v>
      </c>
      <c r="AL115" s="52" t="s">
        <v>126</v>
      </c>
      <c r="AM115" s="217"/>
      <c r="AN115" s="212">
        <v>0</v>
      </c>
      <c r="AO115" s="212">
        <v>0</v>
      </c>
      <c r="AP115" s="206"/>
      <c r="AQ115" s="223">
        <v>33605</v>
      </c>
      <c r="AR115" s="52" t="s">
        <v>126</v>
      </c>
      <c r="AS115" s="217"/>
      <c r="AT115" s="210">
        <v>0</v>
      </c>
      <c r="AU115" s="210"/>
      <c r="AV115" s="13"/>
      <c r="AW115" s="223">
        <v>33605</v>
      </c>
      <c r="AX115" s="52" t="s">
        <v>126</v>
      </c>
      <c r="AY115" s="217">
        <v>350000</v>
      </c>
      <c r="AZ115" s="216">
        <v>271296</v>
      </c>
      <c r="BA115" s="217">
        <v>400000</v>
      </c>
    </row>
    <row r="116" spans="1:53" s="16" customFormat="1" ht="33.75" x14ac:dyDescent="0.2">
      <c r="A116" s="223">
        <v>33608</v>
      </c>
      <c r="B116" s="52" t="s">
        <v>127</v>
      </c>
      <c r="C116" s="224">
        <v>95000</v>
      </c>
      <c r="D116" s="210">
        <v>86461.780000000013</v>
      </c>
      <c r="E116" s="210">
        <f t="shared" si="1"/>
        <v>112000</v>
      </c>
      <c r="F116" s="15"/>
      <c r="G116" s="223">
        <v>33608</v>
      </c>
      <c r="H116" s="52" t="s">
        <v>127</v>
      </c>
      <c r="I116" s="217"/>
      <c r="J116" s="212">
        <v>0</v>
      </c>
      <c r="K116" s="212"/>
      <c r="L116" s="206"/>
      <c r="M116" s="223">
        <v>33608</v>
      </c>
      <c r="N116" s="52" t="s">
        <v>127</v>
      </c>
      <c r="O116" s="217"/>
      <c r="P116" s="212">
        <v>0</v>
      </c>
      <c r="Q116" s="212"/>
      <c r="R116" s="13"/>
      <c r="S116" s="223">
        <v>33608</v>
      </c>
      <c r="T116" s="52" t="s">
        <v>127</v>
      </c>
      <c r="U116" s="217">
        <v>95000</v>
      </c>
      <c r="V116" s="52">
        <v>85058.180000000008</v>
      </c>
      <c r="W116" s="52">
        <v>112000</v>
      </c>
      <c r="X116" s="213"/>
      <c r="Y116" s="223">
        <v>33608</v>
      </c>
      <c r="Z116" s="52" t="s">
        <v>127</v>
      </c>
      <c r="AA116" s="217"/>
      <c r="AB116" s="214">
        <v>1403.6</v>
      </c>
      <c r="AC116" s="214"/>
      <c r="AD116" s="13"/>
      <c r="AE116" s="223">
        <v>33608</v>
      </c>
      <c r="AF116" s="52" t="s">
        <v>127</v>
      </c>
      <c r="AG116" s="217"/>
      <c r="AH116" s="212">
        <v>0</v>
      </c>
      <c r="AI116" s="212">
        <v>0</v>
      </c>
      <c r="AJ116" s="13"/>
      <c r="AK116" s="223">
        <v>33608</v>
      </c>
      <c r="AL116" s="52" t="s">
        <v>127</v>
      </c>
      <c r="AM116" s="217"/>
      <c r="AN116" s="212">
        <v>0</v>
      </c>
      <c r="AO116" s="212">
        <v>0</v>
      </c>
      <c r="AP116" s="206"/>
      <c r="AQ116" s="223">
        <v>33608</v>
      </c>
      <c r="AR116" s="52" t="s">
        <v>127</v>
      </c>
      <c r="AS116" s="217"/>
      <c r="AT116" s="210">
        <v>0</v>
      </c>
      <c r="AU116" s="210"/>
      <c r="AV116" s="13"/>
      <c r="AW116" s="223">
        <v>33608</v>
      </c>
      <c r="AX116" s="52" t="s">
        <v>127</v>
      </c>
      <c r="AY116" s="217"/>
      <c r="AZ116" s="216">
        <v>0</v>
      </c>
      <c r="BA116" s="217"/>
    </row>
    <row r="117" spans="1:53" s="16" customFormat="1" ht="11.25" x14ac:dyDescent="0.2">
      <c r="A117" s="223">
        <v>33801</v>
      </c>
      <c r="B117" s="52" t="s">
        <v>128</v>
      </c>
      <c r="C117" s="224">
        <v>0</v>
      </c>
      <c r="D117" s="210">
        <v>0</v>
      </c>
      <c r="E117" s="210">
        <f t="shared" si="1"/>
        <v>0</v>
      </c>
      <c r="F117" s="15"/>
      <c r="G117" s="223">
        <v>33801</v>
      </c>
      <c r="H117" s="52" t="s">
        <v>128</v>
      </c>
      <c r="I117" s="217"/>
      <c r="J117" s="212">
        <v>0</v>
      </c>
      <c r="K117" s="212"/>
      <c r="L117" s="206"/>
      <c r="M117" s="223">
        <v>33801</v>
      </c>
      <c r="N117" s="52" t="s">
        <v>128</v>
      </c>
      <c r="O117" s="217"/>
      <c r="P117" s="212">
        <v>0</v>
      </c>
      <c r="Q117" s="212"/>
      <c r="R117" s="13"/>
      <c r="S117" s="223">
        <v>33801</v>
      </c>
      <c r="T117" s="52" t="s">
        <v>128</v>
      </c>
      <c r="U117" s="217"/>
      <c r="V117" s="52">
        <v>0</v>
      </c>
      <c r="W117" s="52"/>
      <c r="X117" s="213"/>
      <c r="Y117" s="223">
        <v>33801</v>
      </c>
      <c r="Z117" s="52" t="s">
        <v>128</v>
      </c>
      <c r="AA117" s="217"/>
      <c r="AB117" s="214">
        <v>0</v>
      </c>
      <c r="AC117" s="214"/>
      <c r="AD117" s="13"/>
      <c r="AE117" s="223">
        <v>33801</v>
      </c>
      <c r="AF117" s="52" t="s">
        <v>128</v>
      </c>
      <c r="AG117" s="217"/>
      <c r="AH117" s="212">
        <v>0</v>
      </c>
      <c r="AI117" s="212">
        <v>0</v>
      </c>
      <c r="AJ117" s="13"/>
      <c r="AK117" s="223">
        <v>33801</v>
      </c>
      <c r="AL117" s="52" t="s">
        <v>128</v>
      </c>
      <c r="AM117" s="217"/>
      <c r="AN117" s="212">
        <v>0</v>
      </c>
      <c r="AO117" s="212">
        <v>0</v>
      </c>
      <c r="AP117" s="206"/>
      <c r="AQ117" s="223">
        <v>33801</v>
      </c>
      <c r="AR117" s="52" t="s">
        <v>128</v>
      </c>
      <c r="AS117" s="217"/>
      <c r="AT117" s="210">
        <v>0</v>
      </c>
      <c r="AU117" s="210"/>
      <c r="AV117" s="13"/>
      <c r="AW117" s="223">
        <v>33801</v>
      </c>
      <c r="AX117" s="52" t="s">
        <v>128</v>
      </c>
      <c r="AY117" s="217"/>
      <c r="AZ117" s="216">
        <v>0</v>
      </c>
      <c r="BA117" s="217"/>
    </row>
    <row r="118" spans="1:53" s="16" customFormat="1" ht="22.5" x14ac:dyDescent="0.2">
      <c r="A118" s="223">
        <v>33901</v>
      </c>
      <c r="B118" s="52" t="s">
        <v>129</v>
      </c>
      <c r="C118" s="224">
        <v>100000</v>
      </c>
      <c r="D118" s="210">
        <v>8295.16</v>
      </c>
      <c r="E118" s="210">
        <f t="shared" si="1"/>
        <v>8200000</v>
      </c>
      <c r="F118" s="15"/>
      <c r="G118" s="223">
        <v>33901</v>
      </c>
      <c r="H118" s="52" t="s">
        <v>129</v>
      </c>
      <c r="I118" s="217"/>
      <c r="J118" s="212">
        <v>0</v>
      </c>
      <c r="K118" s="212"/>
      <c r="L118" s="206"/>
      <c r="M118" s="223">
        <v>33901</v>
      </c>
      <c r="N118" s="52" t="s">
        <v>129</v>
      </c>
      <c r="O118" s="217"/>
      <c r="P118" s="212">
        <v>0</v>
      </c>
      <c r="Q118" s="212"/>
      <c r="R118" s="13"/>
      <c r="S118" s="223">
        <v>33901</v>
      </c>
      <c r="T118" s="52" t="s">
        <v>129</v>
      </c>
      <c r="U118" s="217"/>
      <c r="V118" s="52">
        <v>0</v>
      </c>
      <c r="W118" s="52"/>
      <c r="X118" s="213"/>
      <c r="Y118" s="223">
        <v>33901</v>
      </c>
      <c r="Z118" s="52" t="s">
        <v>129</v>
      </c>
      <c r="AA118" s="217"/>
      <c r="AB118" s="214">
        <v>0</v>
      </c>
      <c r="AC118" s="214"/>
      <c r="AD118" s="13"/>
      <c r="AE118" s="223">
        <v>33901</v>
      </c>
      <c r="AF118" s="52" t="s">
        <v>129</v>
      </c>
      <c r="AG118" s="217">
        <v>100000</v>
      </c>
      <c r="AH118" s="212">
        <v>8295.16</v>
      </c>
      <c r="AI118" s="212">
        <v>8200000</v>
      </c>
      <c r="AJ118" s="13"/>
      <c r="AK118" s="223">
        <v>33901</v>
      </c>
      <c r="AL118" s="52" t="s">
        <v>129</v>
      </c>
      <c r="AM118" s="217"/>
      <c r="AN118" s="212">
        <v>0</v>
      </c>
      <c r="AO118" s="212">
        <v>0</v>
      </c>
      <c r="AP118" s="206"/>
      <c r="AQ118" s="223">
        <v>33901</v>
      </c>
      <c r="AR118" s="52" t="s">
        <v>129</v>
      </c>
      <c r="AS118" s="217"/>
      <c r="AT118" s="210">
        <v>0</v>
      </c>
      <c r="AU118" s="210"/>
      <c r="AV118" s="13"/>
      <c r="AW118" s="223">
        <v>33901</v>
      </c>
      <c r="AX118" s="52" t="s">
        <v>129</v>
      </c>
      <c r="AY118" s="217"/>
      <c r="AZ118" s="216">
        <v>0</v>
      </c>
      <c r="BA118" s="217"/>
    </row>
    <row r="119" spans="1:53" s="13" customFormat="1" ht="11.25" x14ac:dyDescent="0.2">
      <c r="A119" s="223">
        <v>33902</v>
      </c>
      <c r="B119" s="52" t="s">
        <v>130</v>
      </c>
      <c r="C119" s="224">
        <v>0</v>
      </c>
      <c r="D119" s="210">
        <v>0</v>
      </c>
      <c r="E119" s="363">
        <f t="shared" si="1"/>
        <v>0</v>
      </c>
      <c r="F119" s="227" t="s">
        <v>776</v>
      </c>
      <c r="G119" s="223">
        <v>33902</v>
      </c>
      <c r="H119" s="52" t="s">
        <v>130</v>
      </c>
      <c r="I119" s="217"/>
      <c r="J119" s="212">
        <v>0</v>
      </c>
      <c r="K119" s="212"/>
      <c r="L119" s="206"/>
      <c r="M119" s="223">
        <v>33902</v>
      </c>
      <c r="N119" s="52" t="s">
        <v>130</v>
      </c>
      <c r="O119" s="217"/>
      <c r="P119" s="212">
        <v>0</v>
      </c>
      <c r="Q119" s="212"/>
      <c r="S119" s="223">
        <v>33902</v>
      </c>
      <c r="T119" s="52" t="s">
        <v>130</v>
      </c>
      <c r="U119" s="217"/>
      <c r="V119" s="52">
        <v>0</v>
      </c>
      <c r="W119" s="52"/>
      <c r="X119" s="213"/>
      <c r="Y119" s="223">
        <v>33902</v>
      </c>
      <c r="Z119" s="52" t="s">
        <v>130</v>
      </c>
      <c r="AA119" s="217"/>
      <c r="AB119" s="214">
        <v>0</v>
      </c>
      <c r="AC119" s="214"/>
      <c r="AE119" s="223">
        <v>33902</v>
      </c>
      <c r="AF119" s="52" t="s">
        <v>130</v>
      </c>
      <c r="AG119" s="217"/>
      <c r="AH119" s="212">
        <v>0</v>
      </c>
      <c r="AI119" s="361"/>
      <c r="AJ119" s="362" t="s">
        <v>776</v>
      </c>
      <c r="AK119" s="223">
        <v>33902</v>
      </c>
      <c r="AL119" s="52" t="s">
        <v>130</v>
      </c>
      <c r="AM119" s="217"/>
      <c r="AN119" s="212">
        <v>0</v>
      </c>
      <c r="AO119" s="212">
        <v>0</v>
      </c>
      <c r="AP119" s="206"/>
      <c r="AQ119" s="223">
        <v>33902</v>
      </c>
      <c r="AR119" s="52" t="s">
        <v>130</v>
      </c>
      <c r="AS119" s="217"/>
      <c r="AT119" s="210">
        <v>0</v>
      </c>
      <c r="AU119" s="210"/>
      <c r="AW119" s="223">
        <v>33902</v>
      </c>
      <c r="AX119" s="52" t="s">
        <v>130</v>
      </c>
      <c r="AY119" s="217"/>
      <c r="AZ119" s="216">
        <v>0</v>
      </c>
      <c r="BA119" s="217"/>
    </row>
    <row r="120" spans="1:53" s="16" customFormat="1" ht="11.25" x14ac:dyDescent="0.2">
      <c r="A120" s="223">
        <v>34101</v>
      </c>
      <c r="B120" s="52" t="s">
        <v>131</v>
      </c>
      <c r="C120" s="224">
        <v>65000</v>
      </c>
      <c r="D120" s="210">
        <v>25764.38</v>
      </c>
      <c r="E120" s="210">
        <f t="shared" si="1"/>
        <v>50000</v>
      </c>
      <c r="F120" s="15"/>
      <c r="G120" s="223">
        <v>34101</v>
      </c>
      <c r="H120" s="52" t="s">
        <v>131</v>
      </c>
      <c r="I120" s="217"/>
      <c r="J120" s="212">
        <v>0</v>
      </c>
      <c r="K120" s="212"/>
      <c r="L120" s="206"/>
      <c r="M120" s="223">
        <v>34101</v>
      </c>
      <c r="N120" s="52" t="s">
        <v>131</v>
      </c>
      <c r="O120" s="217"/>
      <c r="P120" s="212">
        <v>0</v>
      </c>
      <c r="Q120" s="212"/>
      <c r="R120" s="13"/>
      <c r="S120" s="223">
        <v>34101</v>
      </c>
      <c r="T120" s="52" t="s">
        <v>131</v>
      </c>
      <c r="U120" s="217">
        <v>65000</v>
      </c>
      <c r="V120" s="52">
        <v>25764.38</v>
      </c>
      <c r="W120" s="52">
        <v>50000</v>
      </c>
      <c r="X120" s="213"/>
      <c r="Y120" s="223">
        <v>34101</v>
      </c>
      <c r="Z120" s="52" t="s">
        <v>131</v>
      </c>
      <c r="AA120" s="217"/>
      <c r="AB120" s="214">
        <v>0</v>
      </c>
      <c r="AC120" s="214"/>
      <c r="AD120" s="13"/>
      <c r="AE120" s="223">
        <v>34101</v>
      </c>
      <c r="AF120" s="52" t="s">
        <v>131</v>
      </c>
      <c r="AG120" s="217"/>
      <c r="AH120" s="212">
        <v>0</v>
      </c>
      <c r="AI120" s="212">
        <v>0</v>
      </c>
      <c r="AJ120" s="13"/>
      <c r="AK120" s="223">
        <v>34101</v>
      </c>
      <c r="AL120" s="52" t="s">
        <v>131</v>
      </c>
      <c r="AM120" s="217"/>
      <c r="AN120" s="212">
        <v>0</v>
      </c>
      <c r="AO120" s="212">
        <v>0</v>
      </c>
      <c r="AP120" s="206"/>
      <c r="AQ120" s="223">
        <v>34101</v>
      </c>
      <c r="AR120" s="52" t="s">
        <v>131</v>
      </c>
      <c r="AS120" s="217"/>
      <c r="AT120" s="210">
        <v>0</v>
      </c>
      <c r="AU120" s="210"/>
      <c r="AV120" s="13"/>
      <c r="AW120" s="223">
        <v>34101</v>
      </c>
      <c r="AX120" s="52" t="s">
        <v>131</v>
      </c>
      <c r="AY120" s="217"/>
      <c r="AZ120" s="216">
        <v>0</v>
      </c>
      <c r="BA120" s="217"/>
    </row>
    <row r="121" spans="1:53" s="16" customFormat="1" ht="22.5" x14ac:dyDescent="0.2">
      <c r="A121" s="223">
        <v>34301</v>
      </c>
      <c r="B121" s="52" t="s">
        <v>132</v>
      </c>
      <c r="C121" s="224">
        <v>0</v>
      </c>
      <c r="D121" s="210">
        <v>0</v>
      </c>
      <c r="E121" s="210">
        <f t="shared" si="1"/>
        <v>0</v>
      </c>
      <c r="F121" s="15"/>
      <c r="G121" s="223">
        <v>34301</v>
      </c>
      <c r="H121" s="52" t="s">
        <v>132</v>
      </c>
      <c r="I121" s="217"/>
      <c r="J121" s="212">
        <v>0</v>
      </c>
      <c r="K121" s="212"/>
      <c r="L121" s="206"/>
      <c r="M121" s="223">
        <v>34301</v>
      </c>
      <c r="N121" s="52" t="s">
        <v>132</v>
      </c>
      <c r="O121" s="217"/>
      <c r="P121" s="212">
        <v>0</v>
      </c>
      <c r="Q121" s="212"/>
      <c r="R121" s="13"/>
      <c r="S121" s="223">
        <v>34301</v>
      </c>
      <c r="T121" s="52" t="s">
        <v>132</v>
      </c>
      <c r="U121" s="217"/>
      <c r="V121" s="52">
        <v>0</v>
      </c>
      <c r="W121" s="52"/>
      <c r="X121" s="213"/>
      <c r="Y121" s="223">
        <v>34301</v>
      </c>
      <c r="Z121" s="52" t="s">
        <v>132</v>
      </c>
      <c r="AA121" s="217"/>
      <c r="AB121" s="214">
        <v>0</v>
      </c>
      <c r="AC121" s="214"/>
      <c r="AD121" s="13"/>
      <c r="AE121" s="223">
        <v>34301</v>
      </c>
      <c r="AF121" s="52" t="s">
        <v>132</v>
      </c>
      <c r="AG121" s="217"/>
      <c r="AH121" s="212">
        <v>0</v>
      </c>
      <c r="AI121" s="212">
        <v>0</v>
      </c>
      <c r="AJ121" s="13"/>
      <c r="AK121" s="223">
        <v>34301</v>
      </c>
      <c r="AL121" s="52" t="s">
        <v>132</v>
      </c>
      <c r="AM121" s="217"/>
      <c r="AN121" s="212">
        <v>0</v>
      </c>
      <c r="AO121" s="212">
        <v>0</v>
      </c>
      <c r="AP121" s="206"/>
      <c r="AQ121" s="223">
        <v>34301</v>
      </c>
      <c r="AR121" s="52" t="s">
        <v>132</v>
      </c>
      <c r="AS121" s="217"/>
      <c r="AT121" s="210">
        <v>0</v>
      </c>
      <c r="AU121" s="210"/>
      <c r="AV121" s="13"/>
      <c r="AW121" s="223">
        <v>34301</v>
      </c>
      <c r="AX121" s="52" t="s">
        <v>132</v>
      </c>
      <c r="AY121" s="217"/>
      <c r="AZ121" s="216">
        <v>0</v>
      </c>
      <c r="BA121" s="217"/>
    </row>
    <row r="122" spans="1:53" s="16" customFormat="1" ht="22.5" x14ac:dyDescent="0.2">
      <c r="A122" s="223">
        <v>34401</v>
      </c>
      <c r="B122" s="52" t="s">
        <v>133</v>
      </c>
      <c r="C122" s="224">
        <v>240500</v>
      </c>
      <c r="D122" s="210">
        <v>32173.599999999999</v>
      </c>
      <c r="E122" s="210">
        <f t="shared" si="1"/>
        <v>898425.47199999995</v>
      </c>
      <c r="F122" s="15"/>
      <c r="G122" s="223">
        <v>34401</v>
      </c>
      <c r="H122" s="52" t="s">
        <v>133</v>
      </c>
      <c r="I122" s="217">
        <v>500</v>
      </c>
      <c r="J122" s="212">
        <v>704.63</v>
      </c>
      <c r="K122" s="212"/>
      <c r="L122" s="206"/>
      <c r="M122" s="223">
        <v>34401</v>
      </c>
      <c r="N122" s="52" t="s">
        <v>133</v>
      </c>
      <c r="O122" s="217"/>
      <c r="P122" s="212">
        <v>212.09</v>
      </c>
      <c r="Q122" s="212"/>
      <c r="R122" s="13"/>
      <c r="S122" s="223">
        <v>34401</v>
      </c>
      <c r="T122" s="52" t="s">
        <v>133</v>
      </c>
      <c r="U122" s="217">
        <v>240000</v>
      </c>
      <c r="V122" s="52">
        <v>17733.3</v>
      </c>
      <c r="W122" s="52">
        <v>879554.6</v>
      </c>
      <c r="X122" s="213"/>
      <c r="Y122" s="223">
        <v>34401</v>
      </c>
      <c r="Z122" s="52" t="s">
        <v>133</v>
      </c>
      <c r="AA122" s="217"/>
      <c r="AB122" s="214">
        <v>290.39</v>
      </c>
      <c r="AC122" s="214">
        <v>6783</v>
      </c>
      <c r="AD122" s="13"/>
      <c r="AE122" s="223">
        <v>34401</v>
      </c>
      <c r="AF122" s="52" t="s">
        <v>133</v>
      </c>
      <c r="AG122" s="217"/>
      <c r="AH122" s="212">
        <v>2464.64</v>
      </c>
      <c r="AI122" s="212">
        <v>2587.8719999999998</v>
      </c>
      <c r="AJ122" s="13"/>
      <c r="AK122" s="223">
        <v>34401</v>
      </c>
      <c r="AL122" s="52" t="s">
        <v>133</v>
      </c>
      <c r="AM122" s="217"/>
      <c r="AN122" s="212">
        <v>1512.47</v>
      </c>
      <c r="AO122" s="212">
        <v>0</v>
      </c>
      <c r="AP122" s="206"/>
      <c r="AQ122" s="223">
        <v>34401</v>
      </c>
      <c r="AR122" s="52" t="s">
        <v>133</v>
      </c>
      <c r="AS122" s="217"/>
      <c r="AT122" s="210">
        <v>8987.4699999999993</v>
      </c>
      <c r="AU122" s="210">
        <v>9500</v>
      </c>
      <c r="AV122" s="13"/>
      <c r="AW122" s="223">
        <v>34401</v>
      </c>
      <c r="AX122" s="52" t="s">
        <v>133</v>
      </c>
      <c r="AY122" s="217"/>
      <c r="AZ122" s="216">
        <v>268.61</v>
      </c>
      <c r="BA122" s="217"/>
    </row>
    <row r="123" spans="1:53" s="16" customFormat="1" ht="11.25" x14ac:dyDescent="0.2">
      <c r="A123" s="223">
        <v>34701</v>
      </c>
      <c r="B123" s="52" t="s">
        <v>134</v>
      </c>
      <c r="C123" s="224">
        <v>0</v>
      </c>
      <c r="D123" s="210">
        <v>3219</v>
      </c>
      <c r="E123" s="210">
        <f t="shared" si="1"/>
        <v>3000</v>
      </c>
      <c r="F123" s="15"/>
      <c r="G123" s="223">
        <v>34701</v>
      </c>
      <c r="H123" s="52" t="s">
        <v>134</v>
      </c>
      <c r="I123" s="217"/>
      <c r="J123" s="212">
        <v>154</v>
      </c>
      <c r="K123" s="212"/>
      <c r="L123" s="206"/>
      <c r="M123" s="223">
        <v>34701</v>
      </c>
      <c r="N123" s="52" t="s">
        <v>134</v>
      </c>
      <c r="O123" s="217"/>
      <c r="P123" s="212">
        <v>0</v>
      </c>
      <c r="Q123" s="212"/>
      <c r="R123" s="13"/>
      <c r="S123" s="223">
        <v>34701</v>
      </c>
      <c r="T123" s="52" t="s">
        <v>134</v>
      </c>
      <c r="U123" s="217"/>
      <c r="V123" s="52">
        <v>3065</v>
      </c>
      <c r="W123" s="52">
        <v>3000</v>
      </c>
      <c r="X123" s="213"/>
      <c r="Y123" s="223">
        <v>34701</v>
      </c>
      <c r="Z123" s="52" t="s">
        <v>134</v>
      </c>
      <c r="AA123" s="217"/>
      <c r="AB123" s="214">
        <v>0</v>
      </c>
      <c r="AC123" s="214"/>
      <c r="AD123" s="13"/>
      <c r="AE123" s="223">
        <v>34701</v>
      </c>
      <c r="AF123" s="52" t="s">
        <v>134</v>
      </c>
      <c r="AG123" s="217"/>
      <c r="AH123" s="212">
        <v>0</v>
      </c>
      <c r="AI123" s="212">
        <v>0</v>
      </c>
      <c r="AJ123" s="13"/>
      <c r="AK123" s="223">
        <v>34701</v>
      </c>
      <c r="AL123" s="52" t="s">
        <v>134</v>
      </c>
      <c r="AM123" s="217"/>
      <c r="AN123" s="212">
        <v>0</v>
      </c>
      <c r="AO123" s="212">
        <v>0</v>
      </c>
      <c r="AP123" s="206"/>
      <c r="AQ123" s="223">
        <v>34701</v>
      </c>
      <c r="AR123" s="52" t="s">
        <v>134</v>
      </c>
      <c r="AS123" s="217"/>
      <c r="AT123" s="210">
        <v>0</v>
      </c>
      <c r="AU123" s="210"/>
      <c r="AV123" s="13"/>
      <c r="AW123" s="223">
        <v>34701</v>
      </c>
      <c r="AX123" s="52" t="s">
        <v>134</v>
      </c>
      <c r="AY123" s="217"/>
      <c r="AZ123" s="216">
        <v>0</v>
      </c>
      <c r="BA123" s="217"/>
    </row>
    <row r="124" spans="1:53" s="16" customFormat="1" ht="22.5" x14ac:dyDescent="0.2">
      <c r="A124" s="223">
        <v>35101</v>
      </c>
      <c r="B124" s="52" t="s">
        <v>135</v>
      </c>
      <c r="C124" s="224">
        <v>305300</v>
      </c>
      <c r="D124" s="210">
        <v>128233.87</v>
      </c>
      <c r="E124" s="210">
        <f t="shared" si="1"/>
        <v>1016430</v>
      </c>
      <c r="F124" s="15"/>
      <c r="G124" s="223">
        <v>35101</v>
      </c>
      <c r="H124" s="52" t="s">
        <v>135</v>
      </c>
      <c r="I124" s="217">
        <v>5300</v>
      </c>
      <c r="J124" s="212">
        <v>3054</v>
      </c>
      <c r="K124" s="212">
        <v>5300</v>
      </c>
      <c r="L124" s="206"/>
      <c r="M124" s="223">
        <v>35101</v>
      </c>
      <c r="N124" s="52" t="s">
        <v>135</v>
      </c>
      <c r="O124" s="217"/>
      <c r="P124" s="212">
        <v>0</v>
      </c>
      <c r="Q124" s="212"/>
      <c r="R124" s="13"/>
      <c r="S124" s="223">
        <v>35101</v>
      </c>
      <c r="T124" s="52" t="s">
        <v>135</v>
      </c>
      <c r="U124" s="217">
        <v>300000</v>
      </c>
      <c r="V124" s="52">
        <v>125179.87</v>
      </c>
      <c r="W124" s="52">
        <v>1000000</v>
      </c>
      <c r="X124" s="213"/>
      <c r="Y124" s="223">
        <v>35101</v>
      </c>
      <c r="Z124" s="52" t="s">
        <v>135</v>
      </c>
      <c r="AA124" s="217"/>
      <c r="AB124" s="214">
        <v>0</v>
      </c>
      <c r="AC124" s="214">
        <v>11130</v>
      </c>
      <c r="AD124" s="13"/>
      <c r="AE124" s="223">
        <v>35101</v>
      </c>
      <c r="AF124" s="52" t="s">
        <v>135</v>
      </c>
      <c r="AG124" s="217"/>
      <c r="AH124" s="212">
        <v>0</v>
      </c>
      <c r="AI124" s="212">
        <v>0</v>
      </c>
      <c r="AJ124" s="13"/>
      <c r="AK124" s="223">
        <v>35101</v>
      </c>
      <c r="AL124" s="52" t="s">
        <v>135</v>
      </c>
      <c r="AM124" s="217"/>
      <c r="AN124" s="212">
        <v>0</v>
      </c>
      <c r="AO124" s="212">
        <v>0</v>
      </c>
      <c r="AP124" s="206"/>
      <c r="AQ124" s="223">
        <v>35101</v>
      </c>
      <c r="AR124" s="52" t="s">
        <v>135</v>
      </c>
      <c r="AS124" s="217"/>
      <c r="AT124" s="210">
        <v>0</v>
      </c>
      <c r="AU124" s="210"/>
      <c r="AV124" s="13"/>
      <c r="AW124" s="223">
        <v>35101</v>
      </c>
      <c r="AX124" s="52" t="s">
        <v>135</v>
      </c>
      <c r="AY124" s="217"/>
      <c r="AZ124" s="216">
        <v>0</v>
      </c>
      <c r="BA124" s="217"/>
    </row>
    <row r="125" spans="1:53" s="16" customFormat="1" ht="29.25" customHeight="1" x14ac:dyDescent="0.2">
      <c r="A125" s="223">
        <v>35201</v>
      </c>
      <c r="B125" s="52" t="s">
        <v>136</v>
      </c>
      <c r="C125" s="224">
        <v>80000</v>
      </c>
      <c r="D125" s="210">
        <v>48353.170000000006</v>
      </c>
      <c r="E125" s="210">
        <f t="shared" si="1"/>
        <v>1405565</v>
      </c>
      <c r="F125" s="15"/>
      <c r="G125" s="223">
        <v>35201</v>
      </c>
      <c r="H125" s="52" t="s">
        <v>136</v>
      </c>
      <c r="I125" s="217"/>
      <c r="J125" s="212">
        <v>0</v>
      </c>
      <c r="K125" s="212"/>
      <c r="L125" s="206"/>
      <c r="M125" s="223">
        <v>35201</v>
      </c>
      <c r="N125" s="52" t="s">
        <v>136</v>
      </c>
      <c r="O125" s="217"/>
      <c r="P125" s="212">
        <v>0</v>
      </c>
      <c r="Q125" s="212"/>
      <c r="R125" s="13"/>
      <c r="S125" s="223">
        <v>35201</v>
      </c>
      <c r="T125" s="52" t="s">
        <v>136</v>
      </c>
      <c r="U125" s="217">
        <v>80000</v>
      </c>
      <c r="V125" s="52">
        <v>48353.170000000006</v>
      </c>
      <c r="W125" s="52">
        <v>1400000</v>
      </c>
      <c r="X125" s="213"/>
      <c r="Y125" s="223">
        <v>35201</v>
      </c>
      <c r="Z125" s="52" t="s">
        <v>136</v>
      </c>
      <c r="AA125" s="217"/>
      <c r="AB125" s="214">
        <v>0</v>
      </c>
      <c r="AC125" s="214">
        <v>5565</v>
      </c>
      <c r="AD125" s="13"/>
      <c r="AE125" s="223">
        <v>35201</v>
      </c>
      <c r="AF125" s="52" t="s">
        <v>136</v>
      </c>
      <c r="AG125" s="217"/>
      <c r="AH125" s="212">
        <v>0</v>
      </c>
      <c r="AI125" s="212">
        <v>0</v>
      </c>
      <c r="AJ125" s="13"/>
      <c r="AK125" s="223">
        <v>35201</v>
      </c>
      <c r="AL125" s="52" t="s">
        <v>136</v>
      </c>
      <c r="AM125" s="217"/>
      <c r="AN125" s="212">
        <v>0</v>
      </c>
      <c r="AO125" s="212">
        <v>0</v>
      </c>
      <c r="AP125" s="206"/>
      <c r="AQ125" s="223">
        <v>35201</v>
      </c>
      <c r="AR125" s="52" t="s">
        <v>136</v>
      </c>
      <c r="AS125" s="217"/>
      <c r="AT125" s="210">
        <v>0</v>
      </c>
      <c r="AU125" s="210"/>
      <c r="AV125" s="13"/>
      <c r="AW125" s="223">
        <v>35201</v>
      </c>
      <c r="AX125" s="52" t="s">
        <v>136</v>
      </c>
      <c r="AY125" s="217"/>
      <c r="AZ125" s="216">
        <v>0</v>
      </c>
      <c r="BA125" s="217"/>
    </row>
    <row r="126" spans="1:53" s="16" customFormat="1" ht="11.25" x14ac:dyDescent="0.2">
      <c r="A126" s="223">
        <v>35301</v>
      </c>
      <c r="B126" s="52" t="s">
        <v>137</v>
      </c>
      <c r="C126" s="224">
        <v>0</v>
      </c>
      <c r="D126" s="210">
        <v>0</v>
      </c>
      <c r="E126" s="210">
        <f t="shared" si="1"/>
        <v>0</v>
      </c>
      <c r="F126" s="15"/>
      <c r="G126" s="223">
        <v>35301</v>
      </c>
      <c r="H126" s="52" t="s">
        <v>137</v>
      </c>
      <c r="I126" s="217"/>
      <c r="J126" s="212">
        <v>0</v>
      </c>
      <c r="K126" s="212"/>
      <c r="L126" s="206"/>
      <c r="M126" s="223">
        <v>35301</v>
      </c>
      <c r="N126" s="52" t="s">
        <v>137</v>
      </c>
      <c r="O126" s="217"/>
      <c r="P126" s="212">
        <v>0</v>
      </c>
      <c r="Q126" s="212"/>
      <c r="R126" s="13"/>
      <c r="S126" s="223">
        <v>35301</v>
      </c>
      <c r="T126" s="52" t="s">
        <v>137</v>
      </c>
      <c r="U126" s="217"/>
      <c r="V126" s="52">
        <v>0</v>
      </c>
      <c r="W126" s="52"/>
      <c r="X126" s="213"/>
      <c r="Y126" s="223">
        <v>35301</v>
      </c>
      <c r="Z126" s="52" t="s">
        <v>137</v>
      </c>
      <c r="AA126" s="217"/>
      <c r="AB126" s="214">
        <v>0</v>
      </c>
      <c r="AC126" s="214"/>
      <c r="AD126" s="13"/>
      <c r="AE126" s="223">
        <v>35301</v>
      </c>
      <c r="AF126" s="52" t="s">
        <v>137</v>
      </c>
      <c r="AG126" s="217"/>
      <c r="AH126" s="212">
        <v>0</v>
      </c>
      <c r="AI126" s="212">
        <v>0</v>
      </c>
      <c r="AJ126" s="13"/>
      <c r="AK126" s="223">
        <v>35301</v>
      </c>
      <c r="AL126" s="52" t="s">
        <v>137</v>
      </c>
      <c r="AM126" s="217"/>
      <c r="AN126" s="212">
        <v>0</v>
      </c>
      <c r="AO126" s="212">
        <v>0</v>
      </c>
      <c r="AP126" s="206"/>
      <c r="AQ126" s="223">
        <v>35301</v>
      </c>
      <c r="AR126" s="52" t="s">
        <v>137</v>
      </c>
      <c r="AS126" s="217"/>
      <c r="AT126" s="210">
        <v>0</v>
      </c>
      <c r="AU126" s="210"/>
      <c r="AV126" s="13"/>
      <c r="AW126" s="223">
        <v>35301</v>
      </c>
      <c r="AX126" s="52" t="s">
        <v>137</v>
      </c>
      <c r="AY126" s="217"/>
      <c r="AZ126" s="216">
        <v>0</v>
      </c>
      <c r="BA126" s="217"/>
    </row>
    <row r="127" spans="1:53" s="16" customFormat="1" ht="22.5" x14ac:dyDescent="0.2">
      <c r="A127" s="223">
        <v>35302</v>
      </c>
      <c r="B127" s="52" t="s">
        <v>138</v>
      </c>
      <c r="C127" s="224">
        <v>30000</v>
      </c>
      <c r="D127" s="210">
        <v>5916</v>
      </c>
      <c r="E127" s="210">
        <f t="shared" si="1"/>
        <v>13339</v>
      </c>
      <c r="F127" s="15"/>
      <c r="G127" s="223">
        <v>35302</v>
      </c>
      <c r="H127" s="52" t="s">
        <v>138</v>
      </c>
      <c r="I127" s="217"/>
      <c r="J127" s="212">
        <v>0</v>
      </c>
      <c r="K127" s="212"/>
      <c r="L127" s="206"/>
      <c r="M127" s="223">
        <v>35302</v>
      </c>
      <c r="N127" s="52" t="s">
        <v>138</v>
      </c>
      <c r="O127" s="217"/>
      <c r="P127" s="212">
        <v>0</v>
      </c>
      <c r="Q127" s="212"/>
      <c r="R127" s="13"/>
      <c r="S127" s="223">
        <v>35302</v>
      </c>
      <c r="T127" s="52" t="s">
        <v>138</v>
      </c>
      <c r="U127" s="217">
        <v>30000</v>
      </c>
      <c r="V127" s="52">
        <v>5916</v>
      </c>
      <c r="W127" s="52">
        <v>10000</v>
      </c>
      <c r="X127" s="213"/>
      <c r="Y127" s="223">
        <v>35302</v>
      </c>
      <c r="Z127" s="52" t="s">
        <v>138</v>
      </c>
      <c r="AA127" s="217"/>
      <c r="AB127" s="214">
        <v>0</v>
      </c>
      <c r="AC127" s="214">
        <v>3339</v>
      </c>
      <c r="AD127" s="13"/>
      <c r="AE127" s="223">
        <v>35302</v>
      </c>
      <c r="AF127" s="52" t="s">
        <v>138</v>
      </c>
      <c r="AG127" s="217"/>
      <c r="AH127" s="212">
        <v>0</v>
      </c>
      <c r="AI127" s="212">
        <v>0</v>
      </c>
      <c r="AJ127" s="13"/>
      <c r="AK127" s="223">
        <v>35302</v>
      </c>
      <c r="AL127" s="52" t="s">
        <v>138</v>
      </c>
      <c r="AM127" s="217"/>
      <c r="AN127" s="212">
        <v>0</v>
      </c>
      <c r="AO127" s="212">
        <v>0</v>
      </c>
      <c r="AP127" s="206"/>
      <c r="AQ127" s="223">
        <v>35302</v>
      </c>
      <c r="AR127" s="52" t="s">
        <v>138</v>
      </c>
      <c r="AS127" s="217"/>
      <c r="AT127" s="210">
        <v>0</v>
      </c>
      <c r="AU127" s="210"/>
      <c r="AV127" s="13"/>
      <c r="AW127" s="223">
        <v>35302</v>
      </c>
      <c r="AX127" s="52" t="s">
        <v>138</v>
      </c>
      <c r="AY127" s="217"/>
      <c r="AZ127" s="216">
        <v>0</v>
      </c>
      <c r="BA127" s="217"/>
    </row>
    <row r="128" spans="1:53" s="16" customFormat="1" ht="22.5" x14ac:dyDescent="0.2">
      <c r="A128" s="223">
        <v>35501</v>
      </c>
      <c r="B128" s="52" t="s">
        <v>139</v>
      </c>
      <c r="C128" s="224">
        <v>295000</v>
      </c>
      <c r="D128" s="210">
        <v>49651.01</v>
      </c>
      <c r="E128" s="210">
        <f t="shared" si="1"/>
        <v>294660</v>
      </c>
      <c r="F128" s="15"/>
      <c r="G128" s="223">
        <v>35501</v>
      </c>
      <c r="H128" s="52" t="s">
        <v>139</v>
      </c>
      <c r="I128" s="217">
        <v>15000</v>
      </c>
      <c r="J128" s="212">
        <v>601.68000000000006</v>
      </c>
      <c r="K128" s="212">
        <v>15000</v>
      </c>
      <c r="L128" s="206"/>
      <c r="M128" s="223">
        <v>35501</v>
      </c>
      <c r="N128" s="52" t="s">
        <v>139</v>
      </c>
      <c r="O128" s="217">
        <v>30000</v>
      </c>
      <c r="P128" s="212">
        <v>3720.59</v>
      </c>
      <c r="Q128" s="212">
        <v>31500</v>
      </c>
      <c r="R128" s="13"/>
      <c r="S128" s="223">
        <v>35501</v>
      </c>
      <c r="T128" s="52" t="s">
        <v>139</v>
      </c>
      <c r="U128" s="217">
        <v>50000</v>
      </c>
      <c r="V128" s="52">
        <v>17458</v>
      </c>
      <c r="W128" s="52">
        <v>30000</v>
      </c>
      <c r="X128" s="213"/>
      <c r="Y128" s="223">
        <v>35501</v>
      </c>
      <c r="Z128" s="52" t="s">
        <v>139</v>
      </c>
      <c r="AA128" s="217">
        <v>15000</v>
      </c>
      <c r="AB128" s="214">
        <v>870</v>
      </c>
      <c r="AC128" s="214">
        <v>22260</v>
      </c>
      <c r="AD128" s="13"/>
      <c r="AE128" s="223">
        <v>35501</v>
      </c>
      <c r="AF128" s="52" t="s">
        <v>139</v>
      </c>
      <c r="AG128" s="217">
        <v>70000</v>
      </c>
      <c r="AH128" s="212">
        <v>1804.96</v>
      </c>
      <c r="AI128" s="212">
        <v>73500</v>
      </c>
      <c r="AJ128" s="13"/>
      <c r="AK128" s="223">
        <v>35501</v>
      </c>
      <c r="AL128" s="52" t="s">
        <v>139</v>
      </c>
      <c r="AM128" s="217">
        <v>70000</v>
      </c>
      <c r="AN128" s="212">
        <v>19029.22</v>
      </c>
      <c r="AO128" s="212">
        <v>73500</v>
      </c>
      <c r="AP128" s="206"/>
      <c r="AQ128" s="223">
        <v>35501</v>
      </c>
      <c r="AR128" s="52" t="s">
        <v>139</v>
      </c>
      <c r="AS128" s="217">
        <v>30000</v>
      </c>
      <c r="AT128" s="210">
        <v>1480.16</v>
      </c>
      <c r="AU128" s="210">
        <v>31500</v>
      </c>
      <c r="AV128" s="13"/>
      <c r="AW128" s="223">
        <v>35501</v>
      </c>
      <c r="AX128" s="52" t="s">
        <v>139</v>
      </c>
      <c r="AY128" s="217">
        <v>15000</v>
      </c>
      <c r="AZ128" s="216">
        <v>4686.3999999999996</v>
      </c>
      <c r="BA128" s="217">
        <v>17400</v>
      </c>
    </row>
    <row r="129" spans="1:53" s="16" customFormat="1" ht="22.5" x14ac:dyDescent="0.2">
      <c r="A129" s="223">
        <v>35701</v>
      </c>
      <c r="B129" s="52" t="s">
        <v>140</v>
      </c>
      <c r="C129" s="224">
        <v>615000</v>
      </c>
      <c r="D129" s="210">
        <v>475413.61</v>
      </c>
      <c r="E129" s="210">
        <f t="shared" si="1"/>
        <v>1275750</v>
      </c>
      <c r="F129" s="15"/>
      <c r="G129" s="223">
        <v>35701</v>
      </c>
      <c r="H129" s="52" t="s">
        <v>140</v>
      </c>
      <c r="I129" s="217"/>
      <c r="J129" s="212">
        <v>0</v>
      </c>
      <c r="K129" s="212"/>
      <c r="L129" s="206"/>
      <c r="M129" s="223">
        <v>35701</v>
      </c>
      <c r="N129" s="52" t="s">
        <v>140</v>
      </c>
      <c r="O129" s="217">
        <v>10000</v>
      </c>
      <c r="P129" s="212">
        <v>0</v>
      </c>
      <c r="Q129" s="212">
        <v>10500</v>
      </c>
      <c r="R129" s="13"/>
      <c r="S129" s="223">
        <v>35701</v>
      </c>
      <c r="T129" s="52" t="s">
        <v>140</v>
      </c>
      <c r="U129" s="217"/>
      <c r="V129" s="52">
        <v>0</v>
      </c>
      <c r="W129" s="52"/>
      <c r="X129" s="213"/>
      <c r="Y129" s="223">
        <v>35701</v>
      </c>
      <c r="Z129" s="52" t="s">
        <v>140</v>
      </c>
      <c r="AA129" s="217"/>
      <c r="AB129" s="214">
        <v>0</v>
      </c>
      <c r="AC129" s="214"/>
      <c r="AD129" s="13"/>
      <c r="AE129" s="223">
        <v>35701</v>
      </c>
      <c r="AF129" s="52" t="s">
        <v>140</v>
      </c>
      <c r="AG129" s="217">
        <v>5000</v>
      </c>
      <c r="AH129" s="212">
        <v>0</v>
      </c>
      <c r="AI129" s="212">
        <v>5250</v>
      </c>
      <c r="AJ129" s="13"/>
      <c r="AK129" s="223">
        <v>35701</v>
      </c>
      <c r="AL129" s="52" t="s">
        <v>140</v>
      </c>
      <c r="AM129" s="217"/>
      <c r="AN129" s="212">
        <v>0</v>
      </c>
      <c r="AO129" s="212">
        <v>0</v>
      </c>
      <c r="AP129" s="206"/>
      <c r="AQ129" s="223">
        <v>35701</v>
      </c>
      <c r="AR129" s="52" t="s">
        <v>140</v>
      </c>
      <c r="AS129" s="217">
        <v>600000</v>
      </c>
      <c r="AT129" s="210">
        <v>475413.61</v>
      </c>
      <c r="AU129" s="210">
        <v>1260000</v>
      </c>
      <c r="AV129" s="13"/>
      <c r="AW129" s="223">
        <v>35701</v>
      </c>
      <c r="AX129" s="52" t="s">
        <v>140</v>
      </c>
      <c r="AY129" s="217"/>
      <c r="AZ129" s="216">
        <v>0</v>
      </c>
      <c r="BA129" s="217"/>
    </row>
    <row r="130" spans="1:53" s="16" customFormat="1" ht="33.75" x14ac:dyDescent="0.2">
      <c r="A130" s="223">
        <v>35702</v>
      </c>
      <c r="B130" s="52" t="s">
        <v>141</v>
      </c>
      <c r="C130" s="224">
        <v>5000</v>
      </c>
      <c r="D130" s="210">
        <v>800</v>
      </c>
      <c r="E130" s="210">
        <f t="shared" si="1"/>
        <v>5250</v>
      </c>
      <c r="F130" s="15"/>
      <c r="G130" s="223">
        <v>35702</v>
      </c>
      <c r="H130" s="52" t="s">
        <v>141</v>
      </c>
      <c r="I130" s="217"/>
      <c r="J130" s="212">
        <v>0</v>
      </c>
      <c r="K130" s="212"/>
      <c r="L130" s="206"/>
      <c r="M130" s="223">
        <v>35702</v>
      </c>
      <c r="N130" s="52" t="s">
        <v>141</v>
      </c>
      <c r="O130" s="217">
        <v>5000</v>
      </c>
      <c r="P130" s="212">
        <v>800</v>
      </c>
      <c r="Q130" s="212">
        <v>5250</v>
      </c>
      <c r="R130" s="13"/>
      <c r="S130" s="223">
        <v>35702</v>
      </c>
      <c r="T130" s="52" t="s">
        <v>141</v>
      </c>
      <c r="U130" s="217"/>
      <c r="V130" s="52">
        <v>0</v>
      </c>
      <c r="W130" s="52"/>
      <c r="X130" s="213"/>
      <c r="Y130" s="223">
        <v>35702</v>
      </c>
      <c r="Z130" s="52" t="s">
        <v>141</v>
      </c>
      <c r="AA130" s="217"/>
      <c r="AB130" s="214">
        <v>0</v>
      </c>
      <c r="AC130" s="214"/>
      <c r="AD130" s="13"/>
      <c r="AE130" s="223">
        <v>35702</v>
      </c>
      <c r="AF130" s="52" t="s">
        <v>141</v>
      </c>
      <c r="AG130" s="217"/>
      <c r="AH130" s="212">
        <v>0</v>
      </c>
      <c r="AI130" s="212">
        <v>0</v>
      </c>
      <c r="AJ130" s="13"/>
      <c r="AK130" s="223">
        <v>35702</v>
      </c>
      <c r="AL130" s="52" t="s">
        <v>141</v>
      </c>
      <c r="AM130" s="217"/>
      <c r="AN130" s="212">
        <v>0</v>
      </c>
      <c r="AO130" s="212">
        <v>0</v>
      </c>
      <c r="AP130" s="206"/>
      <c r="AQ130" s="223">
        <v>35702</v>
      </c>
      <c r="AR130" s="52" t="s">
        <v>141</v>
      </c>
      <c r="AS130" s="217"/>
      <c r="AT130" s="210">
        <v>0</v>
      </c>
      <c r="AU130" s="210"/>
      <c r="AV130" s="13"/>
      <c r="AW130" s="223">
        <v>35702</v>
      </c>
      <c r="AX130" s="52" t="s">
        <v>141</v>
      </c>
      <c r="AY130" s="217"/>
      <c r="AZ130" s="216">
        <v>0</v>
      </c>
      <c r="BA130" s="217"/>
    </row>
    <row r="131" spans="1:53" s="16" customFormat="1" ht="22.5" x14ac:dyDescent="0.2">
      <c r="A131" s="223">
        <v>35801</v>
      </c>
      <c r="B131" s="52" t="s">
        <v>142</v>
      </c>
      <c r="C131" s="224">
        <v>60000</v>
      </c>
      <c r="D131" s="210">
        <v>26880.050000000003</v>
      </c>
      <c r="E131" s="210">
        <f t="shared" si="1"/>
        <v>62226</v>
      </c>
      <c r="F131" s="15"/>
      <c r="G131" s="223">
        <v>35801</v>
      </c>
      <c r="H131" s="52" t="s">
        <v>142</v>
      </c>
      <c r="I131" s="217"/>
      <c r="J131" s="212">
        <v>0</v>
      </c>
      <c r="K131" s="212"/>
      <c r="L131" s="206"/>
      <c r="M131" s="223">
        <v>35801</v>
      </c>
      <c r="N131" s="52" t="s">
        <v>142</v>
      </c>
      <c r="O131" s="217"/>
      <c r="P131" s="212">
        <v>0</v>
      </c>
      <c r="Q131" s="212"/>
      <c r="R131" s="13"/>
      <c r="S131" s="223">
        <v>35801</v>
      </c>
      <c r="T131" s="52" t="s">
        <v>142</v>
      </c>
      <c r="U131" s="217">
        <v>60000</v>
      </c>
      <c r="V131" s="52">
        <v>26880.050000000003</v>
      </c>
      <c r="W131" s="52">
        <v>60000</v>
      </c>
      <c r="X131" s="213"/>
      <c r="Y131" s="223">
        <v>35801</v>
      </c>
      <c r="Z131" s="52" t="s">
        <v>142</v>
      </c>
      <c r="AA131" s="217"/>
      <c r="AB131" s="214">
        <v>0</v>
      </c>
      <c r="AC131" s="214">
        <v>2226</v>
      </c>
      <c r="AD131" s="13"/>
      <c r="AE131" s="223">
        <v>35801</v>
      </c>
      <c r="AF131" s="52" t="s">
        <v>142</v>
      </c>
      <c r="AG131" s="217"/>
      <c r="AH131" s="212">
        <v>0</v>
      </c>
      <c r="AI131" s="212">
        <v>0</v>
      </c>
      <c r="AJ131" s="13"/>
      <c r="AK131" s="223">
        <v>35801</v>
      </c>
      <c r="AL131" s="52" t="s">
        <v>142</v>
      </c>
      <c r="AM131" s="217"/>
      <c r="AN131" s="212">
        <v>0</v>
      </c>
      <c r="AO131" s="212">
        <v>0</v>
      </c>
      <c r="AP131" s="206"/>
      <c r="AQ131" s="223">
        <v>35801</v>
      </c>
      <c r="AR131" s="52" t="s">
        <v>142</v>
      </c>
      <c r="AS131" s="217"/>
      <c r="AT131" s="210">
        <v>0</v>
      </c>
      <c r="AU131" s="210"/>
      <c r="AV131" s="13"/>
      <c r="AW131" s="223">
        <v>35801</v>
      </c>
      <c r="AX131" s="52" t="s">
        <v>142</v>
      </c>
      <c r="AY131" s="217"/>
      <c r="AZ131" s="216">
        <v>0</v>
      </c>
      <c r="BA131" s="217"/>
    </row>
    <row r="132" spans="1:53" s="16" customFormat="1" ht="11.25" x14ac:dyDescent="0.2">
      <c r="A132" s="223">
        <v>35901</v>
      </c>
      <c r="B132" s="52" t="s">
        <v>143</v>
      </c>
      <c r="C132" s="224">
        <v>60000</v>
      </c>
      <c r="D132" s="210">
        <v>0</v>
      </c>
      <c r="E132" s="210">
        <f t="shared" si="1"/>
        <v>2226</v>
      </c>
      <c r="F132" s="15"/>
      <c r="G132" s="223">
        <v>35901</v>
      </c>
      <c r="H132" s="52" t="s">
        <v>143</v>
      </c>
      <c r="I132" s="217"/>
      <c r="J132" s="212">
        <v>0</v>
      </c>
      <c r="K132" s="212"/>
      <c r="L132" s="206"/>
      <c r="M132" s="223">
        <v>35901</v>
      </c>
      <c r="N132" s="52" t="s">
        <v>143</v>
      </c>
      <c r="O132" s="217"/>
      <c r="P132" s="212">
        <v>0</v>
      </c>
      <c r="Q132" s="212"/>
      <c r="R132" s="13"/>
      <c r="S132" s="223">
        <v>35901</v>
      </c>
      <c r="T132" s="52" t="s">
        <v>143</v>
      </c>
      <c r="U132" s="217">
        <v>60000</v>
      </c>
      <c r="V132" s="52">
        <v>0</v>
      </c>
      <c r="W132" s="52">
        <v>0</v>
      </c>
      <c r="X132" s="213"/>
      <c r="Y132" s="223">
        <v>35901</v>
      </c>
      <c r="Z132" s="52" t="s">
        <v>143</v>
      </c>
      <c r="AA132" s="217"/>
      <c r="AB132" s="214">
        <v>0</v>
      </c>
      <c r="AC132" s="214">
        <v>2226</v>
      </c>
      <c r="AD132" s="13"/>
      <c r="AE132" s="223">
        <v>35901</v>
      </c>
      <c r="AF132" s="52" t="s">
        <v>143</v>
      </c>
      <c r="AG132" s="217"/>
      <c r="AH132" s="212">
        <v>0</v>
      </c>
      <c r="AI132" s="212">
        <v>0</v>
      </c>
      <c r="AJ132" s="13"/>
      <c r="AK132" s="223">
        <v>35901</v>
      </c>
      <c r="AL132" s="52" t="s">
        <v>143</v>
      </c>
      <c r="AM132" s="217"/>
      <c r="AN132" s="212">
        <v>0</v>
      </c>
      <c r="AO132" s="212">
        <v>0</v>
      </c>
      <c r="AP132" s="206"/>
      <c r="AQ132" s="223">
        <v>35901</v>
      </c>
      <c r="AR132" s="52" t="s">
        <v>143</v>
      </c>
      <c r="AS132" s="217"/>
      <c r="AT132" s="210">
        <v>0</v>
      </c>
      <c r="AU132" s="210"/>
      <c r="AV132" s="13"/>
      <c r="AW132" s="223">
        <v>35901</v>
      </c>
      <c r="AX132" s="52" t="s">
        <v>143</v>
      </c>
      <c r="AY132" s="217"/>
      <c r="AZ132" s="216">
        <v>0</v>
      </c>
      <c r="BA132" s="217"/>
    </row>
    <row r="133" spans="1:53" s="16" customFormat="1" ht="33.75" x14ac:dyDescent="0.2">
      <c r="A133" s="223">
        <v>36101</v>
      </c>
      <c r="B133" s="52" t="s">
        <v>144</v>
      </c>
      <c r="C133" s="224">
        <v>0</v>
      </c>
      <c r="D133" s="210">
        <v>0</v>
      </c>
      <c r="E133" s="210">
        <f t="shared" si="1"/>
        <v>0</v>
      </c>
      <c r="F133" s="15"/>
      <c r="G133" s="223">
        <v>36101</v>
      </c>
      <c r="H133" s="52" t="s">
        <v>144</v>
      </c>
      <c r="I133" s="217"/>
      <c r="J133" s="212">
        <v>0</v>
      </c>
      <c r="K133" s="212"/>
      <c r="L133" s="206"/>
      <c r="M133" s="223">
        <v>36101</v>
      </c>
      <c r="N133" s="52" t="s">
        <v>144</v>
      </c>
      <c r="O133" s="217"/>
      <c r="P133" s="212">
        <v>0</v>
      </c>
      <c r="Q133" s="212"/>
      <c r="R133" s="13"/>
      <c r="S133" s="223">
        <v>36101</v>
      </c>
      <c r="T133" s="52" t="s">
        <v>144</v>
      </c>
      <c r="U133" s="217"/>
      <c r="V133" s="52">
        <v>0</v>
      </c>
      <c r="W133" s="52"/>
      <c r="X133" s="213"/>
      <c r="Y133" s="223">
        <v>36101</v>
      </c>
      <c r="Z133" s="52" t="s">
        <v>144</v>
      </c>
      <c r="AA133" s="217"/>
      <c r="AB133" s="214">
        <v>0</v>
      </c>
      <c r="AC133" s="214"/>
      <c r="AD133" s="13"/>
      <c r="AE133" s="223">
        <v>36101</v>
      </c>
      <c r="AF133" s="52" t="s">
        <v>144</v>
      </c>
      <c r="AG133" s="217"/>
      <c r="AH133" s="212">
        <v>0</v>
      </c>
      <c r="AI133" s="212">
        <v>0</v>
      </c>
      <c r="AJ133" s="13"/>
      <c r="AK133" s="223">
        <v>36101</v>
      </c>
      <c r="AL133" s="52" t="s">
        <v>144</v>
      </c>
      <c r="AM133" s="217"/>
      <c r="AN133" s="212">
        <v>0</v>
      </c>
      <c r="AO133" s="212">
        <v>0</v>
      </c>
      <c r="AP133" s="206"/>
      <c r="AQ133" s="223">
        <v>36101</v>
      </c>
      <c r="AR133" s="52" t="s">
        <v>144</v>
      </c>
      <c r="AS133" s="217"/>
      <c r="AT133" s="210">
        <v>0</v>
      </c>
      <c r="AU133" s="210"/>
      <c r="AV133" s="13"/>
      <c r="AW133" s="223">
        <v>36101</v>
      </c>
      <c r="AX133" s="52" t="s">
        <v>144</v>
      </c>
      <c r="AY133" s="217"/>
      <c r="AZ133" s="216">
        <v>0</v>
      </c>
      <c r="BA133" s="217"/>
    </row>
    <row r="134" spans="1:53" s="16" customFormat="1" ht="11.25" x14ac:dyDescent="0.2">
      <c r="A134" s="223">
        <v>36401</v>
      </c>
      <c r="B134" s="52" t="s">
        <v>145</v>
      </c>
      <c r="C134" s="224">
        <v>0</v>
      </c>
      <c r="D134" s="210">
        <v>0</v>
      </c>
      <c r="E134" s="210">
        <f t="shared" si="1"/>
        <v>0</v>
      </c>
      <c r="F134" s="15"/>
      <c r="G134" s="223">
        <v>36401</v>
      </c>
      <c r="H134" s="52" t="s">
        <v>145</v>
      </c>
      <c r="I134" s="217"/>
      <c r="J134" s="212">
        <v>0</v>
      </c>
      <c r="K134" s="212"/>
      <c r="L134" s="206"/>
      <c r="M134" s="223">
        <v>36401</v>
      </c>
      <c r="N134" s="52" t="s">
        <v>145</v>
      </c>
      <c r="O134" s="217"/>
      <c r="P134" s="212">
        <v>0</v>
      </c>
      <c r="Q134" s="212"/>
      <c r="R134" s="13"/>
      <c r="S134" s="223">
        <v>36401</v>
      </c>
      <c r="T134" s="52" t="s">
        <v>145</v>
      </c>
      <c r="U134" s="217"/>
      <c r="V134" s="52">
        <v>0</v>
      </c>
      <c r="W134" s="52"/>
      <c r="X134" s="213"/>
      <c r="Y134" s="223">
        <v>36401</v>
      </c>
      <c r="Z134" s="52" t="s">
        <v>145</v>
      </c>
      <c r="AA134" s="217"/>
      <c r="AB134" s="214">
        <v>0</v>
      </c>
      <c r="AC134" s="214"/>
      <c r="AD134" s="13"/>
      <c r="AE134" s="223">
        <v>36401</v>
      </c>
      <c r="AF134" s="52" t="s">
        <v>145</v>
      </c>
      <c r="AG134" s="217"/>
      <c r="AH134" s="212">
        <v>0</v>
      </c>
      <c r="AI134" s="212">
        <v>0</v>
      </c>
      <c r="AJ134" s="13"/>
      <c r="AK134" s="223">
        <v>36401</v>
      </c>
      <c r="AL134" s="52" t="s">
        <v>145</v>
      </c>
      <c r="AM134" s="217"/>
      <c r="AN134" s="212">
        <v>0</v>
      </c>
      <c r="AO134" s="212">
        <v>0</v>
      </c>
      <c r="AP134" s="206"/>
      <c r="AQ134" s="223">
        <v>36401</v>
      </c>
      <c r="AR134" s="52" t="s">
        <v>145</v>
      </c>
      <c r="AS134" s="217"/>
      <c r="AT134" s="210">
        <v>0</v>
      </c>
      <c r="AU134" s="210"/>
      <c r="AV134" s="13"/>
      <c r="AW134" s="223">
        <v>36401</v>
      </c>
      <c r="AX134" s="52" t="s">
        <v>145</v>
      </c>
      <c r="AY134" s="217"/>
      <c r="AZ134" s="216">
        <v>0</v>
      </c>
      <c r="BA134" s="217"/>
    </row>
    <row r="135" spans="1:53" s="16" customFormat="1" ht="22.5" x14ac:dyDescent="0.2">
      <c r="A135" s="223">
        <v>36501</v>
      </c>
      <c r="B135" s="52" t="s">
        <v>146</v>
      </c>
      <c r="C135" s="224">
        <v>0</v>
      </c>
      <c r="D135" s="210">
        <v>0</v>
      </c>
      <c r="E135" s="210">
        <f t="shared" si="1"/>
        <v>0</v>
      </c>
      <c r="F135" s="15"/>
      <c r="G135" s="223">
        <v>36501</v>
      </c>
      <c r="H135" s="52" t="s">
        <v>146</v>
      </c>
      <c r="I135" s="217"/>
      <c r="J135" s="212">
        <v>0</v>
      </c>
      <c r="K135" s="212"/>
      <c r="L135" s="206"/>
      <c r="M135" s="223">
        <v>36501</v>
      </c>
      <c r="N135" s="52" t="s">
        <v>146</v>
      </c>
      <c r="O135" s="217"/>
      <c r="P135" s="212">
        <v>0</v>
      </c>
      <c r="Q135" s="212"/>
      <c r="R135" s="13"/>
      <c r="S135" s="223">
        <v>36501</v>
      </c>
      <c r="T135" s="52" t="s">
        <v>146</v>
      </c>
      <c r="U135" s="217"/>
      <c r="V135" s="52">
        <v>0</v>
      </c>
      <c r="W135" s="52"/>
      <c r="X135" s="213"/>
      <c r="Y135" s="223">
        <v>36501</v>
      </c>
      <c r="Z135" s="52" t="s">
        <v>146</v>
      </c>
      <c r="AA135" s="217"/>
      <c r="AB135" s="214">
        <v>0</v>
      </c>
      <c r="AC135" s="214"/>
      <c r="AD135" s="13"/>
      <c r="AE135" s="223">
        <v>36501</v>
      </c>
      <c r="AF135" s="52" t="s">
        <v>146</v>
      </c>
      <c r="AG135" s="217"/>
      <c r="AH135" s="212">
        <v>0</v>
      </c>
      <c r="AI135" s="212">
        <v>0</v>
      </c>
      <c r="AJ135" s="13"/>
      <c r="AK135" s="223">
        <v>36501</v>
      </c>
      <c r="AL135" s="52" t="s">
        <v>146</v>
      </c>
      <c r="AM135" s="217"/>
      <c r="AN135" s="212">
        <v>0</v>
      </c>
      <c r="AO135" s="212">
        <v>0</v>
      </c>
      <c r="AP135" s="206"/>
      <c r="AQ135" s="223">
        <v>36501</v>
      </c>
      <c r="AR135" s="52" t="s">
        <v>146</v>
      </c>
      <c r="AS135" s="217"/>
      <c r="AT135" s="210">
        <v>0</v>
      </c>
      <c r="AU135" s="210"/>
      <c r="AV135" s="13"/>
      <c r="AW135" s="223">
        <v>36501</v>
      </c>
      <c r="AX135" s="52" t="s">
        <v>146</v>
      </c>
      <c r="AY135" s="217"/>
      <c r="AZ135" s="216">
        <v>0</v>
      </c>
      <c r="BA135" s="217"/>
    </row>
    <row r="136" spans="1:53" s="16" customFormat="1" ht="11.25" x14ac:dyDescent="0.2">
      <c r="A136" s="223">
        <v>36901</v>
      </c>
      <c r="B136" s="52" t="s">
        <v>147</v>
      </c>
      <c r="C136" s="224">
        <v>0</v>
      </c>
      <c r="D136" s="210">
        <v>0</v>
      </c>
      <c r="E136" s="210">
        <f t="shared" si="1"/>
        <v>0</v>
      </c>
      <c r="F136" s="15"/>
      <c r="G136" s="223">
        <v>36901</v>
      </c>
      <c r="H136" s="52" t="s">
        <v>147</v>
      </c>
      <c r="I136" s="217"/>
      <c r="J136" s="212">
        <v>0</v>
      </c>
      <c r="K136" s="212"/>
      <c r="L136" s="206"/>
      <c r="M136" s="223">
        <v>36901</v>
      </c>
      <c r="N136" s="52" t="s">
        <v>147</v>
      </c>
      <c r="O136" s="217"/>
      <c r="P136" s="212">
        <v>0</v>
      </c>
      <c r="Q136" s="212"/>
      <c r="R136" s="13"/>
      <c r="S136" s="223">
        <v>36901</v>
      </c>
      <c r="T136" s="52" t="s">
        <v>147</v>
      </c>
      <c r="U136" s="217"/>
      <c r="V136" s="52">
        <v>0</v>
      </c>
      <c r="W136" s="52"/>
      <c r="X136" s="213"/>
      <c r="Y136" s="223">
        <v>36901</v>
      </c>
      <c r="Z136" s="52" t="s">
        <v>147</v>
      </c>
      <c r="AA136" s="217"/>
      <c r="AB136" s="214">
        <v>0</v>
      </c>
      <c r="AC136" s="214"/>
      <c r="AD136" s="13"/>
      <c r="AE136" s="223">
        <v>36901</v>
      </c>
      <c r="AF136" s="52" t="s">
        <v>147</v>
      </c>
      <c r="AG136" s="217"/>
      <c r="AH136" s="212">
        <v>0</v>
      </c>
      <c r="AI136" s="212">
        <v>0</v>
      </c>
      <c r="AJ136" s="13"/>
      <c r="AK136" s="223">
        <v>36901</v>
      </c>
      <c r="AL136" s="52" t="s">
        <v>147</v>
      </c>
      <c r="AM136" s="217"/>
      <c r="AN136" s="212">
        <v>0</v>
      </c>
      <c r="AO136" s="212">
        <v>0</v>
      </c>
      <c r="AP136" s="206"/>
      <c r="AQ136" s="223">
        <v>36901</v>
      </c>
      <c r="AR136" s="52" t="s">
        <v>147</v>
      </c>
      <c r="AS136" s="217"/>
      <c r="AT136" s="210">
        <v>0</v>
      </c>
      <c r="AU136" s="210"/>
      <c r="AV136" s="13"/>
      <c r="AW136" s="223">
        <v>36901</v>
      </c>
      <c r="AX136" s="52" t="s">
        <v>147</v>
      </c>
      <c r="AY136" s="217"/>
      <c r="AZ136" s="216">
        <v>0</v>
      </c>
      <c r="BA136" s="217"/>
    </row>
    <row r="137" spans="1:53" s="16" customFormat="1" ht="11.25" x14ac:dyDescent="0.2">
      <c r="A137" s="223">
        <v>37101</v>
      </c>
      <c r="B137" s="52" t="s">
        <v>148</v>
      </c>
      <c r="C137" s="224">
        <v>230000</v>
      </c>
      <c r="D137" s="210">
        <v>55737</v>
      </c>
      <c r="E137" s="210">
        <f t="shared" si="1"/>
        <v>239510</v>
      </c>
      <c r="F137" s="15"/>
      <c r="G137" s="223">
        <v>37101</v>
      </c>
      <c r="H137" s="52" t="s">
        <v>148</v>
      </c>
      <c r="I137" s="217">
        <v>70000</v>
      </c>
      <c r="J137" s="212">
        <v>8053</v>
      </c>
      <c r="K137" s="212">
        <v>50000</v>
      </c>
      <c r="L137" s="206"/>
      <c r="M137" s="223">
        <v>37101</v>
      </c>
      <c r="N137" s="52" t="s">
        <v>148</v>
      </c>
      <c r="O137" s="217">
        <v>35000</v>
      </c>
      <c r="P137" s="212">
        <v>22806</v>
      </c>
      <c r="Q137" s="212">
        <v>36750</v>
      </c>
      <c r="R137" s="13"/>
      <c r="S137" s="223">
        <v>37101</v>
      </c>
      <c r="T137" s="52" t="s">
        <v>148</v>
      </c>
      <c r="U137" s="217">
        <v>35000</v>
      </c>
      <c r="V137" s="52">
        <v>0</v>
      </c>
      <c r="W137" s="52">
        <v>15000</v>
      </c>
      <c r="X137" s="213"/>
      <c r="Y137" s="223">
        <v>37101</v>
      </c>
      <c r="Z137" s="52" t="s">
        <v>148</v>
      </c>
      <c r="AA137" s="217"/>
      <c r="AB137" s="214">
        <v>0</v>
      </c>
      <c r="AC137" s="214">
        <v>22260</v>
      </c>
      <c r="AD137" s="13"/>
      <c r="AE137" s="223">
        <v>37101</v>
      </c>
      <c r="AF137" s="52" t="s">
        <v>148</v>
      </c>
      <c r="AG137" s="217">
        <v>20000</v>
      </c>
      <c r="AH137" s="212">
        <v>0</v>
      </c>
      <c r="AI137" s="212">
        <v>21000</v>
      </c>
      <c r="AJ137" s="13"/>
      <c r="AK137" s="223">
        <v>37101</v>
      </c>
      <c r="AL137" s="52" t="s">
        <v>148</v>
      </c>
      <c r="AM137" s="217">
        <v>20000</v>
      </c>
      <c r="AN137" s="212">
        <v>24878</v>
      </c>
      <c r="AO137" s="212">
        <v>40000</v>
      </c>
      <c r="AP137" s="206"/>
      <c r="AQ137" s="223">
        <v>37101</v>
      </c>
      <c r="AR137" s="52" t="s">
        <v>148</v>
      </c>
      <c r="AS137" s="217">
        <v>30000</v>
      </c>
      <c r="AT137" s="210">
        <v>0</v>
      </c>
      <c r="AU137" s="210">
        <v>31500</v>
      </c>
      <c r="AV137" s="13"/>
      <c r="AW137" s="223">
        <v>37101</v>
      </c>
      <c r="AX137" s="52" t="s">
        <v>148</v>
      </c>
      <c r="AY137" s="217">
        <v>20000</v>
      </c>
      <c r="AZ137" s="216">
        <v>0</v>
      </c>
      <c r="BA137" s="217">
        <v>23000</v>
      </c>
    </row>
    <row r="138" spans="1:53" s="16" customFormat="1" ht="11.25" x14ac:dyDescent="0.2">
      <c r="A138" s="223">
        <v>37104</v>
      </c>
      <c r="B138" s="52" t="s">
        <v>149</v>
      </c>
      <c r="C138" s="224">
        <v>40000</v>
      </c>
      <c r="D138" s="210">
        <v>0</v>
      </c>
      <c r="E138" s="210">
        <f t="shared" si="1"/>
        <v>20000</v>
      </c>
      <c r="F138" s="15"/>
      <c r="G138" s="223">
        <v>37104</v>
      </c>
      <c r="H138" s="52" t="s">
        <v>149</v>
      </c>
      <c r="I138" s="217">
        <v>40000</v>
      </c>
      <c r="J138" s="212">
        <v>0</v>
      </c>
      <c r="K138" s="212">
        <v>20000</v>
      </c>
      <c r="L138" s="206"/>
      <c r="M138" s="223">
        <v>37104</v>
      </c>
      <c r="N138" s="52" t="s">
        <v>149</v>
      </c>
      <c r="O138" s="217"/>
      <c r="P138" s="212">
        <v>0</v>
      </c>
      <c r="Q138" s="212"/>
      <c r="R138" s="13"/>
      <c r="S138" s="223">
        <v>37104</v>
      </c>
      <c r="T138" s="52" t="s">
        <v>149</v>
      </c>
      <c r="U138" s="217"/>
      <c r="V138" s="52">
        <v>0</v>
      </c>
      <c r="W138" s="52"/>
      <c r="X138" s="213"/>
      <c r="Y138" s="223">
        <v>37104</v>
      </c>
      <c r="Z138" s="52" t="s">
        <v>149</v>
      </c>
      <c r="AA138" s="217"/>
      <c r="AB138" s="214">
        <v>0</v>
      </c>
      <c r="AC138" s="214"/>
      <c r="AD138" s="13"/>
      <c r="AE138" s="223">
        <v>37104</v>
      </c>
      <c r="AF138" s="52" t="s">
        <v>149</v>
      </c>
      <c r="AG138" s="217"/>
      <c r="AH138" s="212">
        <v>0</v>
      </c>
      <c r="AI138" s="212">
        <v>0</v>
      </c>
      <c r="AJ138" s="13"/>
      <c r="AK138" s="223">
        <v>37104</v>
      </c>
      <c r="AL138" s="52" t="s">
        <v>149</v>
      </c>
      <c r="AM138" s="217"/>
      <c r="AN138" s="212">
        <v>0</v>
      </c>
      <c r="AO138" s="212">
        <v>0</v>
      </c>
      <c r="AP138" s="206"/>
      <c r="AQ138" s="223">
        <v>37104</v>
      </c>
      <c r="AR138" s="52" t="s">
        <v>149</v>
      </c>
      <c r="AS138" s="217"/>
      <c r="AT138" s="210">
        <v>0</v>
      </c>
      <c r="AU138" s="210"/>
      <c r="AV138" s="13"/>
      <c r="AW138" s="223">
        <v>37104</v>
      </c>
      <c r="AX138" s="52" t="s">
        <v>149</v>
      </c>
      <c r="AY138" s="217"/>
      <c r="AZ138" s="216">
        <v>0</v>
      </c>
      <c r="BA138" s="217"/>
    </row>
    <row r="139" spans="1:53" s="16" customFormat="1" ht="11.25" x14ac:dyDescent="0.2">
      <c r="A139" s="223">
        <v>37201</v>
      </c>
      <c r="B139" s="52" t="s">
        <v>150</v>
      </c>
      <c r="C139" s="224">
        <v>8500</v>
      </c>
      <c r="D139" s="210">
        <v>5516.65</v>
      </c>
      <c r="E139" s="210">
        <f t="shared" ref="E139:E153" si="2">K139+Q139+W139+AC139+AI139+AO139+AU139+BA139</f>
        <v>16927</v>
      </c>
      <c r="F139" s="15"/>
      <c r="G139" s="223">
        <v>37201</v>
      </c>
      <c r="H139" s="52" t="s">
        <v>150</v>
      </c>
      <c r="I139" s="217"/>
      <c r="J139" s="212">
        <v>0</v>
      </c>
      <c r="K139" s="212"/>
      <c r="L139" s="206"/>
      <c r="M139" s="223">
        <v>37201</v>
      </c>
      <c r="N139" s="52" t="s">
        <v>150</v>
      </c>
      <c r="O139" s="217">
        <v>2000</v>
      </c>
      <c r="P139" s="212">
        <v>558.65</v>
      </c>
      <c r="Q139" s="212">
        <v>2100</v>
      </c>
      <c r="R139" s="13"/>
      <c r="S139" s="223">
        <v>37201</v>
      </c>
      <c r="T139" s="52" t="s">
        <v>150</v>
      </c>
      <c r="U139" s="217"/>
      <c r="V139" s="52">
        <v>0</v>
      </c>
      <c r="W139" s="52"/>
      <c r="X139" s="213"/>
      <c r="Y139" s="223">
        <v>37201</v>
      </c>
      <c r="Z139" s="52" t="s">
        <v>150</v>
      </c>
      <c r="AA139" s="217"/>
      <c r="AB139" s="214">
        <v>0</v>
      </c>
      <c r="AC139" s="214">
        <v>4452</v>
      </c>
      <c r="AD139" s="13"/>
      <c r="AE139" s="223">
        <v>37201</v>
      </c>
      <c r="AF139" s="52" t="s">
        <v>150</v>
      </c>
      <c r="AG139" s="217">
        <v>1000</v>
      </c>
      <c r="AH139" s="212">
        <v>0</v>
      </c>
      <c r="AI139" s="212">
        <v>1050</v>
      </c>
      <c r="AJ139" s="13"/>
      <c r="AK139" s="223">
        <v>37201</v>
      </c>
      <c r="AL139" s="52" t="s">
        <v>150</v>
      </c>
      <c r="AM139" s="217">
        <v>3500</v>
      </c>
      <c r="AN139" s="212">
        <v>2838</v>
      </c>
      <c r="AO139" s="212">
        <v>3675</v>
      </c>
      <c r="AP139" s="206"/>
      <c r="AQ139" s="223">
        <v>37201</v>
      </c>
      <c r="AR139" s="52" t="s">
        <v>150</v>
      </c>
      <c r="AS139" s="217">
        <v>1000</v>
      </c>
      <c r="AT139" s="210">
        <v>2120</v>
      </c>
      <c r="AU139" s="210">
        <v>4500</v>
      </c>
      <c r="AV139" s="13"/>
      <c r="AW139" s="223">
        <v>37201</v>
      </c>
      <c r="AX139" s="52" t="s">
        <v>150</v>
      </c>
      <c r="AY139" s="217">
        <v>1000</v>
      </c>
      <c r="AZ139" s="216">
        <v>0</v>
      </c>
      <c r="BA139" s="217">
        <v>1150</v>
      </c>
    </row>
    <row r="140" spans="1:53" s="16" customFormat="1" ht="11.25" x14ac:dyDescent="0.2">
      <c r="A140" s="223">
        <v>37501</v>
      </c>
      <c r="B140" s="52" t="s">
        <v>151</v>
      </c>
      <c r="C140" s="224">
        <v>850000</v>
      </c>
      <c r="D140" s="210">
        <v>221522.94999999998</v>
      </c>
      <c r="E140" s="210">
        <f t="shared" si="2"/>
        <v>1102500</v>
      </c>
      <c r="F140" s="15"/>
      <c r="G140" s="223">
        <v>37501</v>
      </c>
      <c r="H140" s="52" t="s">
        <v>151</v>
      </c>
      <c r="I140" s="217">
        <v>70000</v>
      </c>
      <c r="J140" s="212">
        <v>16850</v>
      </c>
      <c r="K140" s="212">
        <v>50000</v>
      </c>
      <c r="L140" s="206"/>
      <c r="M140" s="223">
        <v>37501</v>
      </c>
      <c r="N140" s="52" t="s">
        <v>151</v>
      </c>
      <c r="O140" s="217">
        <v>50000</v>
      </c>
      <c r="P140" s="212">
        <v>23911.79</v>
      </c>
      <c r="Q140" s="212">
        <v>52500</v>
      </c>
      <c r="R140" s="15"/>
      <c r="S140" s="223">
        <v>37501</v>
      </c>
      <c r="T140" s="52" t="s">
        <v>151</v>
      </c>
      <c r="U140" s="217">
        <v>50000</v>
      </c>
      <c r="V140" s="52">
        <v>0</v>
      </c>
      <c r="W140" s="52">
        <v>30000</v>
      </c>
      <c r="X140" s="213"/>
      <c r="Y140" s="223">
        <v>37501</v>
      </c>
      <c r="Z140" s="52" t="s">
        <v>151</v>
      </c>
      <c r="AA140" s="217">
        <v>30000</v>
      </c>
      <c r="AB140" s="214">
        <v>11114.53</v>
      </c>
      <c r="AC140" s="214">
        <v>94500</v>
      </c>
      <c r="AD140" s="13"/>
      <c r="AE140" s="223">
        <v>37501</v>
      </c>
      <c r="AF140" s="52" t="s">
        <v>151</v>
      </c>
      <c r="AG140" s="217">
        <v>350000</v>
      </c>
      <c r="AH140" s="212">
        <v>33472.120000000003</v>
      </c>
      <c r="AI140" s="212">
        <v>367500</v>
      </c>
      <c r="AJ140" s="13"/>
      <c r="AK140" s="223">
        <v>37501</v>
      </c>
      <c r="AL140" s="52" t="s">
        <v>151</v>
      </c>
      <c r="AM140" s="217">
        <v>200000</v>
      </c>
      <c r="AN140" s="212">
        <v>106368.92</v>
      </c>
      <c r="AO140" s="212">
        <v>400000</v>
      </c>
      <c r="AP140" s="206"/>
      <c r="AQ140" s="223">
        <v>37501</v>
      </c>
      <c r="AR140" s="52" t="s">
        <v>151</v>
      </c>
      <c r="AS140" s="217">
        <v>70000</v>
      </c>
      <c r="AT140" s="210">
        <v>28455.59</v>
      </c>
      <c r="AU140" s="210">
        <v>73500</v>
      </c>
      <c r="AV140" s="13"/>
      <c r="AW140" s="223">
        <v>37501</v>
      </c>
      <c r="AX140" s="52" t="s">
        <v>151</v>
      </c>
      <c r="AY140" s="217">
        <v>30000</v>
      </c>
      <c r="AZ140" s="216">
        <v>1350</v>
      </c>
      <c r="BA140" s="217">
        <v>34500</v>
      </c>
    </row>
    <row r="141" spans="1:53" s="16" customFormat="1" ht="11.25" x14ac:dyDescent="0.2">
      <c r="A141" s="223">
        <v>37502</v>
      </c>
      <c r="B141" s="52" t="s">
        <v>152</v>
      </c>
      <c r="C141" s="224">
        <v>470000</v>
      </c>
      <c r="D141" s="210">
        <v>142500</v>
      </c>
      <c r="E141" s="210">
        <f t="shared" si="2"/>
        <v>734630</v>
      </c>
      <c r="F141" s="15"/>
      <c r="G141" s="223">
        <v>37502</v>
      </c>
      <c r="H141" s="52" t="s">
        <v>152</v>
      </c>
      <c r="I141" s="217">
        <v>50000</v>
      </c>
      <c r="J141" s="212">
        <v>8900</v>
      </c>
      <c r="K141" s="212">
        <v>40000</v>
      </c>
      <c r="L141" s="206"/>
      <c r="M141" s="223">
        <v>37502</v>
      </c>
      <c r="N141" s="52" t="s">
        <v>152</v>
      </c>
      <c r="O141" s="217">
        <v>60000</v>
      </c>
      <c r="P141" s="212">
        <v>9200</v>
      </c>
      <c r="Q141" s="212">
        <v>63000</v>
      </c>
      <c r="R141" s="13"/>
      <c r="S141" s="223">
        <v>37502</v>
      </c>
      <c r="T141" s="52" t="s">
        <v>152</v>
      </c>
      <c r="U141" s="217">
        <v>60000</v>
      </c>
      <c r="V141" s="52">
        <v>9000</v>
      </c>
      <c r="W141" s="52">
        <v>40000</v>
      </c>
      <c r="X141" s="213"/>
      <c r="Y141" s="223">
        <v>37502</v>
      </c>
      <c r="Z141" s="52" t="s">
        <v>152</v>
      </c>
      <c r="AA141" s="217">
        <v>30000</v>
      </c>
      <c r="AB141" s="214">
        <v>2700</v>
      </c>
      <c r="AC141" s="214">
        <v>11130</v>
      </c>
      <c r="AD141" s="13"/>
      <c r="AE141" s="223">
        <v>37502</v>
      </c>
      <c r="AF141" s="52" t="s">
        <v>152</v>
      </c>
      <c r="AG141" s="217">
        <v>100000</v>
      </c>
      <c r="AH141" s="212">
        <v>30900</v>
      </c>
      <c r="AI141" s="212">
        <v>105000</v>
      </c>
      <c r="AJ141" s="13"/>
      <c r="AK141" s="223">
        <v>37502</v>
      </c>
      <c r="AL141" s="52" t="s">
        <v>152</v>
      </c>
      <c r="AM141" s="217">
        <v>100000</v>
      </c>
      <c r="AN141" s="212">
        <v>55300</v>
      </c>
      <c r="AO141" s="212">
        <v>400000</v>
      </c>
      <c r="AP141" s="206"/>
      <c r="AQ141" s="223">
        <v>37502</v>
      </c>
      <c r="AR141" s="52" t="s">
        <v>152</v>
      </c>
      <c r="AS141" s="217">
        <v>50000</v>
      </c>
      <c r="AT141" s="210">
        <v>24800</v>
      </c>
      <c r="AU141" s="210">
        <v>52500</v>
      </c>
      <c r="AV141" s="13"/>
      <c r="AW141" s="223">
        <v>37502</v>
      </c>
      <c r="AX141" s="52" t="s">
        <v>152</v>
      </c>
      <c r="AY141" s="217">
        <v>20000</v>
      </c>
      <c r="AZ141" s="216">
        <v>1700</v>
      </c>
      <c r="BA141" s="217">
        <v>23000</v>
      </c>
    </row>
    <row r="142" spans="1:53" s="16" customFormat="1" ht="11.25" x14ac:dyDescent="0.2">
      <c r="A142" s="223">
        <v>37601</v>
      </c>
      <c r="B142" s="52" t="s">
        <v>153</v>
      </c>
      <c r="C142" s="224">
        <v>60000</v>
      </c>
      <c r="D142" s="210">
        <v>10476</v>
      </c>
      <c r="E142" s="210">
        <f t="shared" si="2"/>
        <v>260000</v>
      </c>
      <c r="F142" s="15"/>
      <c r="G142" s="223">
        <v>37601</v>
      </c>
      <c r="H142" s="52" t="s">
        <v>153</v>
      </c>
      <c r="I142" s="217">
        <v>30000</v>
      </c>
      <c r="J142" s="212">
        <v>0</v>
      </c>
      <c r="K142" s="212"/>
      <c r="L142" s="206"/>
      <c r="M142" s="223">
        <v>37601</v>
      </c>
      <c r="N142" s="52" t="s">
        <v>153</v>
      </c>
      <c r="O142" s="217"/>
      <c r="P142" s="212">
        <v>0</v>
      </c>
      <c r="Q142" s="212"/>
      <c r="R142" s="13"/>
      <c r="S142" s="223">
        <v>37601</v>
      </c>
      <c r="T142" s="52" t="s">
        <v>153</v>
      </c>
      <c r="U142" s="217">
        <v>10000</v>
      </c>
      <c r="V142" s="52">
        <v>0</v>
      </c>
      <c r="W142" s="52">
        <v>0</v>
      </c>
      <c r="X142" s="213"/>
      <c r="Y142" s="223">
        <v>37601</v>
      </c>
      <c r="Z142" s="52" t="s">
        <v>153</v>
      </c>
      <c r="AA142" s="217"/>
      <c r="AB142" s="214">
        <v>0</v>
      </c>
      <c r="AC142" s="214"/>
      <c r="AD142" s="13"/>
      <c r="AE142" s="223">
        <v>37601</v>
      </c>
      <c r="AF142" s="52" t="s">
        <v>153</v>
      </c>
      <c r="AG142" s="217"/>
      <c r="AH142" s="212">
        <v>0</v>
      </c>
      <c r="AI142" s="212">
        <v>80000</v>
      </c>
      <c r="AJ142" s="13"/>
      <c r="AK142" s="223">
        <v>37601</v>
      </c>
      <c r="AL142" s="52" t="s">
        <v>153</v>
      </c>
      <c r="AM142" s="217">
        <v>10000</v>
      </c>
      <c r="AN142" s="212">
        <v>0</v>
      </c>
      <c r="AO142" s="212">
        <v>160000</v>
      </c>
      <c r="AP142" s="206"/>
      <c r="AQ142" s="223">
        <v>37601</v>
      </c>
      <c r="AR142" s="52" t="s">
        <v>153</v>
      </c>
      <c r="AS142" s="217">
        <v>10000</v>
      </c>
      <c r="AT142" s="210">
        <v>10476</v>
      </c>
      <c r="AU142" s="210">
        <v>20000</v>
      </c>
      <c r="AV142" s="13"/>
      <c r="AW142" s="223">
        <v>37601</v>
      </c>
      <c r="AX142" s="52" t="s">
        <v>153</v>
      </c>
      <c r="AY142" s="217"/>
      <c r="AZ142" s="216">
        <v>0</v>
      </c>
      <c r="BA142" s="217"/>
    </row>
    <row r="143" spans="1:53" s="16" customFormat="1" ht="22.5" x14ac:dyDescent="0.2">
      <c r="A143" s="223">
        <v>37801</v>
      </c>
      <c r="B143" s="52" t="s">
        <v>154</v>
      </c>
      <c r="C143" s="224">
        <v>2000</v>
      </c>
      <c r="D143" s="210">
        <v>2437.5</v>
      </c>
      <c r="E143" s="210">
        <f t="shared" si="2"/>
        <v>1050</v>
      </c>
      <c r="F143" s="15"/>
      <c r="G143" s="223">
        <v>37801</v>
      </c>
      <c r="H143" s="52" t="s">
        <v>154</v>
      </c>
      <c r="I143" s="217"/>
      <c r="J143" s="212">
        <v>0</v>
      </c>
      <c r="K143" s="212"/>
      <c r="L143" s="206"/>
      <c r="M143" s="223">
        <v>37801</v>
      </c>
      <c r="N143" s="52" t="s">
        <v>154</v>
      </c>
      <c r="O143" s="217"/>
      <c r="P143" s="212">
        <v>0</v>
      </c>
      <c r="Q143" s="212"/>
      <c r="R143" s="13"/>
      <c r="S143" s="223">
        <v>37801</v>
      </c>
      <c r="T143" s="52" t="s">
        <v>154</v>
      </c>
      <c r="U143" s="217">
        <v>1000</v>
      </c>
      <c r="V143" s="52">
        <v>0</v>
      </c>
      <c r="W143" s="52">
        <v>0</v>
      </c>
      <c r="X143" s="213"/>
      <c r="Y143" s="223">
        <v>37801</v>
      </c>
      <c r="Z143" s="52" t="s">
        <v>154</v>
      </c>
      <c r="AA143" s="217"/>
      <c r="AB143" s="214">
        <v>0</v>
      </c>
      <c r="AC143" s="214"/>
      <c r="AD143" s="13"/>
      <c r="AE143" s="223">
        <v>37801</v>
      </c>
      <c r="AF143" s="52" t="s">
        <v>154</v>
      </c>
      <c r="AG143" s="217"/>
      <c r="AH143" s="212">
        <v>0</v>
      </c>
      <c r="AI143" s="212">
        <v>0</v>
      </c>
      <c r="AJ143" s="13"/>
      <c r="AK143" s="223">
        <v>37801</v>
      </c>
      <c r="AL143" s="52" t="s">
        <v>154</v>
      </c>
      <c r="AM143" s="217"/>
      <c r="AN143" s="212">
        <v>2437.5</v>
      </c>
      <c r="AO143" s="212">
        <v>0</v>
      </c>
      <c r="AP143" s="206"/>
      <c r="AQ143" s="223">
        <v>37801</v>
      </c>
      <c r="AR143" s="52" t="s">
        <v>154</v>
      </c>
      <c r="AS143" s="217">
        <v>1000</v>
      </c>
      <c r="AT143" s="210">
        <v>0</v>
      </c>
      <c r="AU143" s="210">
        <v>1050</v>
      </c>
      <c r="AV143" s="13"/>
      <c r="AW143" s="223">
        <v>37801</v>
      </c>
      <c r="AX143" s="52" t="s">
        <v>154</v>
      </c>
      <c r="AY143" s="217"/>
      <c r="AZ143" s="216">
        <v>0</v>
      </c>
      <c r="BA143" s="217"/>
    </row>
    <row r="144" spans="1:53" s="16" customFormat="1" ht="11.25" x14ac:dyDescent="0.2">
      <c r="A144" s="223">
        <v>37901</v>
      </c>
      <c r="B144" s="52" t="s">
        <v>155</v>
      </c>
      <c r="C144" s="224">
        <v>106639.32</v>
      </c>
      <c r="D144" s="210">
        <v>27686</v>
      </c>
      <c r="E144" s="210">
        <f t="shared" si="2"/>
        <v>114347.28599999999</v>
      </c>
      <c r="F144" s="15"/>
      <c r="G144" s="223">
        <v>37901</v>
      </c>
      <c r="H144" s="52" t="s">
        <v>155</v>
      </c>
      <c r="I144" s="217">
        <v>12000</v>
      </c>
      <c r="J144" s="212">
        <v>1501</v>
      </c>
      <c r="K144" s="212">
        <v>10000</v>
      </c>
      <c r="L144" s="206"/>
      <c r="M144" s="223">
        <v>37901</v>
      </c>
      <c r="N144" s="52" t="s">
        <v>155</v>
      </c>
      <c r="O144" s="217">
        <v>10000</v>
      </c>
      <c r="P144" s="212">
        <v>4028</v>
      </c>
      <c r="Q144" s="212">
        <v>10500</v>
      </c>
      <c r="R144" s="13"/>
      <c r="S144" s="223">
        <v>37901</v>
      </c>
      <c r="T144" s="52" t="s">
        <v>155</v>
      </c>
      <c r="U144" s="217">
        <v>5000</v>
      </c>
      <c r="V144" s="52">
        <v>0</v>
      </c>
      <c r="W144" s="52">
        <v>5000</v>
      </c>
      <c r="X144" s="213"/>
      <c r="Y144" s="223">
        <v>37901</v>
      </c>
      <c r="Z144" s="52" t="s">
        <v>155</v>
      </c>
      <c r="AA144" s="217">
        <v>5000</v>
      </c>
      <c r="AB144" s="214">
        <v>264</v>
      </c>
      <c r="AC144" s="214">
        <v>2226</v>
      </c>
      <c r="AD144" s="13"/>
      <c r="AE144" s="223">
        <v>37901</v>
      </c>
      <c r="AF144" s="52" t="s">
        <v>155</v>
      </c>
      <c r="AG144" s="217">
        <v>29639.32</v>
      </c>
      <c r="AH144" s="212">
        <v>3737</v>
      </c>
      <c r="AI144" s="212">
        <v>31121.286</v>
      </c>
      <c r="AJ144" s="13"/>
      <c r="AK144" s="223">
        <v>37901</v>
      </c>
      <c r="AL144" s="52" t="s">
        <v>155</v>
      </c>
      <c r="AM144" s="217">
        <v>30000</v>
      </c>
      <c r="AN144" s="212">
        <v>15261</v>
      </c>
      <c r="AO144" s="212">
        <v>40000</v>
      </c>
      <c r="AP144" s="206"/>
      <c r="AQ144" s="223">
        <v>37901</v>
      </c>
      <c r="AR144" s="52" t="s">
        <v>155</v>
      </c>
      <c r="AS144" s="217">
        <v>10000</v>
      </c>
      <c r="AT144" s="210">
        <v>2811</v>
      </c>
      <c r="AU144" s="210">
        <v>10500</v>
      </c>
      <c r="AV144" s="13"/>
      <c r="AW144" s="223">
        <v>37901</v>
      </c>
      <c r="AX144" s="52" t="s">
        <v>155</v>
      </c>
      <c r="AY144" s="217">
        <v>5000</v>
      </c>
      <c r="AZ144" s="216">
        <v>84</v>
      </c>
      <c r="BA144" s="217">
        <v>5000</v>
      </c>
    </row>
    <row r="145" spans="1:54" s="16" customFormat="1" ht="11.25" x14ac:dyDescent="0.2">
      <c r="A145" s="223">
        <v>38101</v>
      </c>
      <c r="B145" s="52" t="s">
        <v>156</v>
      </c>
      <c r="C145" s="224">
        <v>500</v>
      </c>
      <c r="D145" s="210">
        <v>0</v>
      </c>
      <c r="E145" s="210">
        <f t="shared" si="2"/>
        <v>525</v>
      </c>
      <c r="F145" s="15"/>
      <c r="G145" s="223">
        <v>38101</v>
      </c>
      <c r="H145" s="52" t="s">
        <v>156</v>
      </c>
      <c r="I145" s="217"/>
      <c r="J145" s="212">
        <v>0</v>
      </c>
      <c r="K145" s="212"/>
      <c r="L145" s="206"/>
      <c r="M145" s="223">
        <v>38101</v>
      </c>
      <c r="N145" s="52" t="s">
        <v>156</v>
      </c>
      <c r="O145" s="217"/>
      <c r="P145" s="212">
        <v>0</v>
      </c>
      <c r="Q145" s="212"/>
      <c r="R145" s="13"/>
      <c r="S145" s="223">
        <v>38101</v>
      </c>
      <c r="T145" s="52" t="s">
        <v>156</v>
      </c>
      <c r="U145" s="217"/>
      <c r="V145" s="52">
        <v>0</v>
      </c>
      <c r="W145" s="52"/>
      <c r="X145" s="213"/>
      <c r="Y145" s="223">
        <v>38101</v>
      </c>
      <c r="Z145" s="52" t="s">
        <v>156</v>
      </c>
      <c r="AA145" s="217"/>
      <c r="AB145" s="214">
        <v>0</v>
      </c>
      <c r="AC145" s="214"/>
      <c r="AD145" s="13"/>
      <c r="AE145" s="223">
        <v>38101</v>
      </c>
      <c r="AF145" s="52" t="s">
        <v>156</v>
      </c>
      <c r="AG145" s="217"/>
      <c r="AH145" s="212">
        <v>0</v>
      </c>
      <c r="AI145" s="212">
        <v>0</v>
      </c>
      <c r="AJ145" s="13"/>
      <c r="AK145" s="223">
        <v>38101</v>
      </c>
      <c r="AL145" s="52" t="s">
        <v>156</v>
      </c>
      <c r="AM145" s="217"/>
      <c r="AN145" s="212">
        <v>0</v>
      </c>
      <c r="AO145" s="212">
        <v>0</v>
      </c>
      <c r="AP145" s="206"/>
      <c r="AQ145" s="223">
        <v>38101</v>
      </c>
      <c r="AR145" s="52" t="s">
        <v>156</v>
      </c>
      <c r="AS145" s="217">
        <v>500</v>
      </c>
      <c r="AT145" s="210">
        <v>0</v>
      </c>
      <c r="AU145" s="210">
        <v>525</v>
      </c>
      <c r="AV145" s="13"/>
      <c r="AW145" s="223">
        <v>38101</v>
      </c>
      <c r="AX145" s="52" t="s">
        <v>156</v>
      </c>
      <c r="AY145" s="217"/>
      <c r="AZ145" s="216">
        <v>0</v>
      </c>
      <c r="BA145" s="217"/>
    </row>
    <row r="146" spans="1:54" s="16" customFormat="1" ht="11.25" x14ac:dyDescent="0.2">
      <c r="A146" s="223">
        <v>38201</v>
      </c>
      <c r="B146" s="52" t="s">
        <v>157</v>
      </c>
      <c r="C146" s="224">
        <v>0</v>
      </c>
      <c r="D146" s="210">
        <v>42732.15</v>
      </c>
      <c r="E146" s="210">
        <f t="shared" si="2"/>
        <v>200000</v>
      </c>
      <c r="F146" s="15"/>
      <c r="G146" s="223">
        <v>38201</v>
      </c>
      <c r="H146" s="52" t="s">
        <v>157</v>
      </c>
      <c r="I146" s="217"/>
      <c r="J146" s="212">
        <v>0</v>
      </c>
      <c r="K146" s="212"/>
      <c r="L146" s="206"/>
      <c r="M146" s="223">
        <v>38201</v>
      </c>
      <c r="N146" s="52" t="s">
        <v>157</v>
      </c>
      <c r="O146" s="217"/>
      <c r="P146" s="212">
        <v>0</v>
      </c>
      <c r="Q146" s="212"/>
      <c r="R146" s="13"/>
      <c r="S146" s="223">
        <v>38201</v>
      </c>
      <c r="T146" s="52" t="s">
        <v>157</v>
      </c>
      <c r="U146" s="217"/>
      <c r="V146" s="52">
        <v>0</v>
      </c>
      <c r="W146" s="52"/>
      <c r="X146" s="213"/>
      <c r="Y146" s="223">
        <v>38201</v>
      </c>
      <c r="Z146" s="52" t="s">
        <v>157</v>
      </c>
      <c r="AA146" s="217"/>
      <c r="AB146" s="214">
        <v>0</v>
      </c>
      <c r="AC146" s="214"/>
      <c r="AD146" s="13"/>
      <c r="AE146" s="223">
        <v>38201</v>
      </c>
      <c r="AF146" s="52" t="s">
        <v>157</v>
      </c>
      <c r="AG146" s="217"/>
      <c r="AH146" s="212">
        <v>0</v>
      </c>
      <c r="AI146" s="212">
        <v>0</v>
      </c>
      <c r="AJ146" s="13"/>
      <c r="AK146" s="223">
        <v>38201</v>
      </c>
      <c r="AL146" s="52" t="s">
        <v>157</v>
      </c>
      <c r="AM146" s="217"/>
      <c r="AN146" s="212">
        <v>0</v>
      </c>
      <c r="AO146" s="212">
        <v>0</v>
      </c>
      <c r="AP146" s="206"/>
      <c r="AQ146" s="223">
        <v>38201</v>
      </c>
      <c r="AR146" s="52" t="s">
        <v>157</v>
      </c>
      <c r="AS146" s="217"/>
      <c r="AT146" s="210">
        <v>42732.15</v>
      </c>
      <c r="AU146" s="210">
        <v>200000</v>
      </c>
      <c r="AV146" s="13"/>
      <c r="AW146" s="223">
        <v>38201</v>
      </c>
      <c r="AX146" s="52" t="s">
        <v>157</v>
      </c>
      <c r="AY146" s="217"/>
      <c r="AZ146" s="216">
        <v>0</v>
      </c>
      <c r="BA146" s="217"/>
    </row>
    <row r="147" spans="1:54" s="16" customFormat="1" ht="11.25" x14ac:dyDescent="0.2">
      <c r="A147" s="223">
        <v>38301</v>
      </c>
      <c r="B147" s="52" t="s">
        <v>158</v>
      </c>
      <c r="C147" s="224">
        <v>40000</v>
      </c>
      <c r="D147" s="210">
        <v>10000</v>
      </c>
      <c r="E147" s="210">
        <f t="shared" si="2"/>
        <v>48325</v>
      </c>
      <c r="F147" s="15"/>
      <c r="G147" s="223">
        <v>38301</v>
      </c>
      <c r="H147" s="52" t="s">
        <v>158</v>
      </c>
      <c r="I147" s="217">
        <v>10000</v>
      </c>
      <c r="J147" s="212">
        <v>0</v>
      </c>
      <c r="K147" s="212">
        <v>10000</v>
      </c>
      <c r="L147" s="206"/>
      <c r="M147" s="223">
        <v>38301</v>
      </c>
      <c r="N147" s="52" t="s">
        <v>158</v>
      </c>
      <c r="O147" s="217"/>
      <c r="P147" s="212">
        <v>0</v>
      </c>
      <c r="Q147" s="212"/>
      <c r="R147" s="13"/>
      <c r="S147" s="223">
        <v>38301</v>
      </c>
      <c r="T147" s="52" t="s">
        <v>158</v>
      </c>
      <c r="U147" s="217">
        <v>30000</v>
      </c>
      <c r="V147" s="52">
        <v>10000</v>
      </c>
      <c r="W147" s="52">
        <v>10500</v>
      </c>
      <c r="X147" s="213"/>
      <c r="Y147" s="223">
        <v>38301</v>
      </c>
      <c r="Z147" s="52" t="s">
        <v>158</v>
      </c>
      <c r="AA147" s="217"/>
      <c r="AB147" s="214">
        <v>0</v>
      </c>
      <c r="AC147" s="214">
        <v>27825</v>
      </c>
      <c r="AD147" s="13"/>
      <c r="AE147" s="223">
        <v>38301</v>
      </c>
      <c r="AF147" s="52" t="s">
        <v>158</v>
      </c>
      <c r="AG147" s="217"/>
      <c r="AH147" s="212">
        <v>0</v>
      </c>
      <c r="AI147" s="212">
        <v>0</v>
      </c>
      <c r="AJ147" s="13"/>
      <c r="AK147" s="223">
        <v>38301</v>
      </c>
      <c r="AL147" s="52" t="s">
        <v>158</v>
      </c>
      <c r="AM147" s="217"/>
      <c r="AN147" s="212">
        <v>0</v>
      </c>
      <c r="AO147" s="212">
        <v>0</v>
      </c>
      <c r="AP147" s="206"/>
      <c r="AQ147" s="223">
        <v>38301</v>
      </c>
      <c r="AR147" s="52" t="s">
        <v>158</v>
      </c>
      <c r="AS147" s="217"/>
      <c r="AT147" s="210">
        <v>0</v>
      </c>
      <c r="AU147" s="210"/>
      <c r="AV147" s="13"/>
      <c r="AW147" s="223">
        <v>38301</v>
      </c>
      <c r="AX147" s="52" t="s">
        <v>158</v>
      </c>
      <c r="AY147" s="217"/>
      <c r="AZ147" s="216">
        <v>0</v>
      </c>
      <c r="BA147" s="217"/>
    </row>
    <row r="148" spans="1:54" s="16" customFormat="1" ht="11.25" x14ac:dyDescent="0.2">
      <c r="A148" s="223">
        <v>38501</v>
      </c>
      <c r="B148" s="52" t="s">
        <v>159</v>
      </c>
      <c r="C148" s="224">
        <v>0</v>
      </c>
      <c r="D148" s="210">
        <v>0</v>
      </c>
      <c r="E148" s="210">
        <f t="shared" si="2"/>
        <v>0</v>
      </c>
      <c r="F148" s="15"/>
      <c r="G148" s="223">
        <v>38501</v>
      </c>
      <c r="H148" s="52" t="s">
        <v>159</v>
      </c>
      <c r="I148" s="217"/>
      <c r="J148" s="212">
        <v>0</v>
      </c>
      <c r="K148" s="212"/>
      <c r="L148" s="206"/>
      <c r="M148" s="223">
        <v>38501</v>
      </c>
      <c r="N148" s="52" t="s">
        <v>159</v>
      </c>
      <c r="O148" s="217"/>
      <c r="P148" s="212">
        <v>0</v>
      </c>
      <c r="Q148" s="212"/>
      <c r="R148" s="13"/>
      <c r="S148" s="223">
        <v>38501</v>
      </c>
      <c r="T148" s="52" t="s">
        <v>159</v>
      </c>
      <c r="U148" s="217"/>
      <c r="V148" s="52">
        <v>0</v>
      </c>
      <c r="W148" s="52"/>
      <c r="X148" s="213"/>
      <c r="Y148" s="223">
        <v>38501</v>
      </c>
      <c r="Z148" s="52" t="s">
        <v>159</v>
      </c>
      <c r="AA148" s="217"/>
      <c r="AB148" s="214">
        <v>0</v>
      </c>
      <c r="AC148" s="214"/>
      <c r="AD148" s="13"/>
      <c r="AE148" s="223">
        <v>38501</v>
      </c>
      <c r="AF148" s="52" t="s">
        <v>159</v>
      </c>
      <c r="AG148" s="217"/>
      <c r="AH148" s="212">
        <v>0</v>
      </c>
      <c r="AI148" s="212">
        <v>0</v>
      </c>
      <c r="AJ148" s="13"/>
      <c r="AK148" s="223">
        <v>38501</v>
      </c>
      <c r="AL148" s="52" t="s">
        <v>159</v>
      </c>
      <c r="AM148" s="217"/>
      <c r="AN148" s="212">
        <v>0</v>
      </c>
      <c r="AO148" s="212">
        <v>0</v>
      </c>
      <c r="AP148" s="206"/>
      <c r="AQ148" s="223">
        <v>38501</v>
      </c>
      <c r="AR148" s="52" t="s">
        <v>159</v>
      </c>
      <c r="AS148" s="217"/>
      <c r="AT148" s="210">
        <v>0</v>
      </c>
      <c r="AU148" s="210"/>
      <c r="AV148" s="13"/>
      <c r="AW148" s="223">
        <v>38501</v>
      </c>
      <c r="AX148" s="52" t="s">
        <v>159</v>
      </c>
      <c r="AY148" s="217"/>
      <c r="AZ148" s="216">
        <v>0</v>
      </c>
      <c r="BA148" s="217"/>
    </row>
    <row r="149" spans="1:54" s="16" customFormat="1" ht="11.25" x14ac:dyDescent="0.2">
      <c r="A149" s="223">
        <v>39201</v>
      </c>
      <c r="B149" s="52" t="s">
        <v>160</v>
      </c>
      <c r="C149" s="224">
        <v>35125000</v>
      </c>
      <c r="D149" s="210">
        <v>111018</v>
      </c>
      <c r="E149" s="210">
        <f t="shared" si="2"/>
        <v>20120015.850000001</v>
      </c>
      <c r="F149" s="15"/>
      <c r="G149" s="223">
        <v>39201</v>
      </c>
      <c r="H149" s="52" t="s">
        <v>160</v>
      </c>
      <c r="I149" s="217"/>
      <c r="J149" s="212">
        <v>23618</v>
      </c>
      <c r="K149" s="212">
        <v>25000</v>
      </c>
      <c r="L149" s="206"/>
      <c r="M149" s="223">
        <v>39201</v>
      </c>
      <c r="N149" s="52" t="s">
        <v>160</v>
      </c>
      <c r="O149" s="217"/>
      <c r="P149" s="212">
        <v>0</v>
      </c>
      <c r="Q149" s="212"/>
      <c r="R149" s="15"/>
      <c r="S149" s="223">
        <v>39201</v>
      </c>
      <c r="T149" s="52" t="s">
        <v>160</v>
      </c>
      <c r="U149" s="217">
        <v>35030000</v>
      </c>
      <c r="V149" s="52">
        <v>22566</v>
      </c>
      <c r="W149" s="52">
        <v>195000</v>
      </c>
      <c r="X149" s="213"/>
      <c r="Y149" s="223">
        <v>39201</v>
      </c>
      <c r="Z149" s="52" t="s">
        <v>160</v>
      </c>
      <c r="AA149" s="217"/>
      <c r="AB149" s="214">
        <v>0</v>
      </c>
      <c r="AC149" s="214"/>
      <c r="AD149" s="13"/>
      <c r="AE149" s="223">
        <v>39201</v>
      </c>
      <c r="AF149" s="52" t="s">
        <v>160</v>
      </c>
      <c r="AG149" s="217">
        <v>70000</v>
      </c>
      <c r="AH149" s="212">
        <v>64834</v>
      </c>
      <c r="AI149" s="212">
        <f>73500+19800265.85</f>
        <v>19873765.850000001</v>
      </c>
      <c r="AJ149" s="13"/>
      <c r="AK149" s="223">
        <v>39201</v>
      </c>
      <c r="AL149" s="52" t="s">
        <v>160</v>
      </c>
      <c r="AM149" s="217">
        <v>25000</v>
      </c>
      <c r="AN149" s="212">
        <v>0</v>
      </c>
      <c r="AO149" s="212">
        <v>26250</v>
      </c>
      <c r="AP149" s="206"/>
      <c r="AQ149" s="223">
        <v>39201</v>
      </c>
      <c r="AR149" s="52" t="s">
        <v>160</v>
      </c>
      <c r="AS149" s="217"/>
      <c r="AT149" s="210">
        <v>0</v>
      </c>
      <c r="AU149" s="210"/>
      <c r="AV149" s="13"/>
      <c r="AW149" s="223">
        <v>39201</v>
      </c>
      <c r="AX149" s="52" t="s">
        <v>160</v>
      </c>
      <c r="AY149" s="217"/>
      <c r="AZ149" s="216">
        <v>0</v>
      </c>
      <c r="BA149" s="217"/>
    </row>
    <row r="150" spans="1:54" s="16" customFormat="1" ht="22.5" x14ac:dyDescent="0.2">
      <c r="A150" s="223">
        <v>39501</v>
      </c>
      <c r="B150" s="52" t="s">
        <v>161</v>
      </c>
      <c r="C150" s="224">
        <v>0</v>
      </c>
      <c r="D150" s="210">
        <v>0</v>
      </c>
      <c r="E150" s="210">
        <f t="shared" si="2"/>
        <v>0</v>
      </c>
      <c r="F150" s="15"/>
      <c r="G150" s="223">
        <v>39501</v>
      </c>
      <c r="H150" s="52" t="s">
        <v>161</v>
      </c>
      <c r="I150" s="217"/>
      <c r="J150" s="212">
        <v>0</v>
      </c>
      <c r="K150" s="212"/>
      <c r="L150" s="206"/>
      <c r="M150" s="223">
        <v>39501</v>
      </c>
      <c r="N150" s="52" t="s">
        <v>161</v>
      </c>
      <c r="O150" s="217"/>
      <c r="P150" s="212">
        <v>0</v>
      </c>
      <c r="Q150" s="212"/>
      <c r="R150" s="13"/>
      <c r="S150" s="223">
        <v>39501</v>
      </c>
      <c r="T150" s="52" t="s">
        <v>161</v>
      </c>
      <c r="U150" s="217"/>
      <c r="V150" s="52">
        <v>0</v>
      </c>
      <c r="W150" s="52"/>
      <c r="X150" s="213"/>
      <c r="Y150" s="223">
        <v>39501</v>
      </c>
      <c r="Z150" s="52" t="s">
        <v>161</v>
      </c>
      <c r="AA150" s="217"/>
      <c r="AB150" s="214">
        <v>0</v>
      </c>
      <c r="AC150" s="214"/>
      <c r="AD150" s="13"/>
      <c r="AE150" s="223">
        <v>39501</v>
      </c>
      <c r="AF150" s="52" t="s">
        <v>161</v>
      </c>
      <c r="AG150" s="217"/>
      <c r="AH150" s="212">
        <v>0</v>
      </c>
      <c r="AI150" s="212">
        <v>0</v>
      </c>
      <c r="AJ150" s="13"/>
      <c r="AK150" s="223">
        <v>39501</v>
      </c>
      <c r="AL150" s="52" t="s">
        <v>161</v>
      </c>
      <c r="AM150" s="217"/>
      <c r="AN150" s="212">
        <v>0</v>
      </c>
      <c r="AO150" s="212">
        <v>0</v>
      </c>
      <c r="AP150" s="206"/>
      <c r="AQ150" s="223">
        <v>39501</v>
      </c>
      <c r="AR150" s="52" t="s">
        <v>161</v>
      </c>
      <c r="AS150" s="217"/>
      <c r="AT150" s="210">
        <v>0</v>
      </c>
      <c r="AU150" s="210"/>
      <c r="AV150" s="13"/>
      <c r="AW150" s="223">
        <v>39501</v>
      </c>
      <c r="AX150" s="52" t="s">
        <v>161</v>
      </c>
      <c r="AY150" s="217"/>
      <c r="AZ150" s="216">
        <v>0</v>
      </c>
      <c r="BA150" s="217"/>
    </row>
    <row r="151" spans="1:54" s="16" customFormat="1" ht="11.25" x14ac:dyDescent="0.2">
      <c r="A151" s="223">
        <v>39601</v>
      </c>
      <c r="B151" s="52" t="s">
        <v>162</v>
      </c>
      <c r="C151" s="224">
        <v>0</v>
      </c>
      <c r="D151" s="210">
        <v>0</v>
      </c>
      <c r="E151" s="210">
        <f t="shared" si="2"/>
        <v>0</v>
      </c>
      <c r="F151" s="15"/>
      <c r="G151" s="223">
        <v>39601</v>
      </c>
      <c r="H151" s="52" t="s">
        <v>162</v>
      </c>
      <c r="I151" s="217"/>
      <c r="J151" s="212">
        <v>0</v>
      </c>
      <c r="K151" s="212"/>
      <c r="L151" s="206"/>
      <c r="M151" s="223">
        <v>39601</v>
      </c>
      <c r="N151" s="52" t="s">
        <v>162</v>
      </c>
      <c r="O151" s="217"/>
      <c r="P151" s="212">
        <v>0</v>
      </c>
      <c r="Q151" s="212"/>
      <c r="R151" s="13"/>
      <c r="S151" s="223">
        <v>39601</v>
      </c>
      <c r="T151" s="52" t="s">
        <v>162</v>
      </c>
      <c r="U151" s="217"/>
      <c r="V151" s="52">
        <v>0</v>
      </c>
      <c r="W151" s="52"/>
      <c r="X151" s="213"/>
      <c r="Y151" s="223">
        <v>39601</v>
      </c>
      <c r="Z151" s="52" t="s">
        <v>162</v>
      </c>
      <c r="AA151" s="217"/>
      <c r="AB151" s="214">
        <v>0</v>
      </c>
      <c r="AC151" s="214"/>
      <c r="AD151" s="13"/>
      <c r="AE151" s="223">
        <v>39601</v>
      </c>
      <c r="AF151" s="52" t="s">
        <v>162</v>
      </c>
      <c r="AG151" s="217"/>
      <c r="AH151" s="212">
        <v>0</v>
      </c>
      <c r="AI151" s="212">
        <v>0</v>
      </c>
      <c r="AJ151" s="13"/>
      <c r="AK151" s="223">
        <v>39601</v>
      </c>
      <c r="AL151" s="52" t="s">
        <v>162</v>
      </c>
      <c r="AM151" s="217"/>
      <c r="AN151" s="212">
        <v>0</v>
      </c>
      <c r="AO151" s="212">
        <v>0</v>
      </c>
      <c r="AP151" s="206"/>
      <c r="AQ151" s="223">
        <v>39601</v>
      </c>
      <c r="AR151" s="52" t="s">
        <v>162</v>
      </c>
      <c r="AS151" s="217"/>
      <c r="AT151" s="210">
        <v>0</v>
      </c>
      <c r="AU151" s="210"/>
      <c r="AV151" s="13"/>
      <c r="AW151" s="223">
        <v>39601</v>
      </c>
      <c r="AX151" s="52" t="s">
        <v>162</v>
      </c>
      <c r="AY151" s="217"/>
      <c r="AZ151" s="216">
        <v>0</v>
      </c>
      <c r="BA151" s="217"/>
    </row>
    <row r="152" spans="1:54" s="16" customFormat="1" ht="11.25" x14ac:dyDescent="0.2">
      <c r="A152" s="223">
        <v>39801</v>
      </c>
      <c r="B152" s="52" t="s">
        <v>165</v>
      </c>
      <c r="C152" s="224">
        <v>800000</v>
      </c>
      <c r="D152" s="210">
        <v>555925.59</v>
      </c>
      <c r="E152" s="210">
        <f t="shared" si="2"/>
        <v>8472815</v>
      </c>
      <c r="F152" s="15"/>
      <c r="G152" s="223">
        <v>39801</v>
      </c>
      <c r="H152" s="52" t="s">
        <v>165</v>
      </c>
      <c r="I152" s="217"/>
      <c r="J152" s="212">
        <v>0</v>
      </c>
      <c r="K152" s="212"/>
      <c r="L152" s="206"/>
      <c r="M152" s="223">
        <v>39801</v>
      </c>
      <c r="N152" s="52" t="s">
        <v>165</v>
      </c>
      <c r="O152" s="217"/>
      <c r="P152" s="212">
        <v>0</v>
      </c>
      <c r="Q152" s="212"/>
      <c r="R152" s="13"/>
      <c r="S152" s="223">
        <v>39801</v>
      </c>
      <c r="T152" s="52" t="s">
        <v>165</v>
      </c>
      <c r="U152" s="217">
        <v>800000</v>
      </c>
      <c r="V152" s="52">
        <v>555925.59</v>
      </c>
      <c r="W152" s="52">
        <f>960000+7512815</f>
        <v>8472815</v>
      </c>
      <c r="X152" s="213"/>
      <c r="Y152" s="223">
        <v>39801</v>
      </c>
      <c r="Z152" s="52" t="s">
        <v>165</v>
      </c>
      <c r="AA152" s="217"/>
      <c r="AB152" s="214">
        <v>0</v>
      </c>
      <c r="AC152" s="214"/>
      <c r="AD152" s="13"/>
      <c r="AE152" s="223">
        <v>39801</v>
      </c>
      <c r="AF152" s="52" t="s">
        <v>165</v>
      </c>
      <c r="AG152" s="217"/>
      <c r="AH152" s="212">
        <v>0</v>
      </c>
      <c r="AI152" s="212">
        <v>0</v>
      </c>
      <c r="AJ152" s="13"/>
      <c r="AK152" s="223">
        <v>39801</v>
      </c>
      <c r="AL152" s="52" t="s">
        <v>165</v>
      </c>
      <c r="AM152" s="217"/>
      <c r="AN152" s="212">
        <v>0</v>
      </c>
      <c r="AO152" s="212">
        <v>0</v>
      </c>
      <c r="AP152" s="206"/>
      <c r="AQ152" s="223">
        <v>39801</v>
      </c>
      <c r="AR152" s="52" t="s">
        <v>165</v>
      </c>
      <c r="AS152" s="217"/>
      <c r="AT152" s="210">
        <v>0</v>
      </c>
      <c r="AU152" s="210"/>
      <c r="AV152" s="13"/>
      <c r="AW152" s="223">
        <v>39801</v>
      </c>
      <c r="AX152" s="52" t="s">
        <v>165</v>
      </c>
      <c r="AY152" s="217"/>
      <c r="AZ152" s="216">
        <v>0</v>
      </c>
      <c r="BA152" s="217"/>
    </row>
    <row r="153" spans="1:54" s="16" customFormat="1" ht="11.25" x14ac:dyDescent="0.2">
      <c r="A153" s="17">
        <v>33501</v>
      </c>
      <c r="B153" s="17" t="s">
        <v>180</v>
      </c>
      <c r="C153" s="224">
        <v>2000</v>
      </c>
      <c r="D153" s="210">
        <v>0</v>
      </c>
      <c r="E153" s="210">
        <f t="shared" si="2"/>
        <v>2100</v>
      </c>
      <c r="F153" s="15"/>
      <c r="G153" s="17">
        <v>33501</v>
      </c>
      <c r="H153" s="17" t="s">
        <v>180</v>
      </c>
      <c r="I153" s="217"/>
      <c r="J153" s="212">
        <v>0</v>
      </c>
      <c r="K153" s="212"/>
      <c r="L153" s="206"/>
      <c r="M153" s="17">
        <v>33501</v>
      </c>
      <c r="N153" s="17" t="s">
        <v>180</v>
      </c>
      <c r="O153" s="217"/>
      <c r="P153" s="212">
        <v>0</v>
      </c>
      <c r="Q153" s="212"/>
      <c r="R153" s="13"/>
      <c r="S153" s="17">
        <v>33501</v>
      </c>
      <c r="T153" s="17" t="s">
        <v>180</v>
      </c>
      <c r="U153" s="217"/>
      <c r="V153" s="52">
        <v>0</v>
      </c>
      <c r="W153" s="52"/>
      <c r="X153" s="213"/>
      <c r="Y153" s="17">
        <v>33501</v>
      </c>
      <c r="Z153" s="17" t="s">
        <v>180</v>
      </c>
      <c r="AA153" s="217"/>
      <c r="AB153" s="214">
        <v>0</v>
      </c>
      <c r="AC153" s="214"/>
      <c r="AD153" s="13"/>
      <c r="AE153" s="17">
        <v>33501</v>
      </c>
      <c r="AF153" s="17" t="s">
        <v>180</v>
      </c>
      <c r="AG153" s="217">
        <v>2000</v>
      </c>
      <c r="AH153" s="212">
        <v>0</v>
      </c>
      <c r="AI153" s="212">
        <v>2100</v>
      </c>
      <c r="AJ153" s="13"/>
      <c r="AK153" s="17">
        <v>33501</v>
      </c>
      <c r="AL153" s="17" t="s">
        <v>180</v>
      </c>
      <c r="AM153" s="217"/>
      <c r="AN153" s="212">
        <v>0</v>
      </c>
      <c r="AO153" s="212">
        <v>0</v>
      </c>
      <c r="AP153" s="206"/>
      <c r="AQ153" s="17">
        <v>33501</v>
      </c>
      <c r="AR153" s="17" t="s">
        <v>180</v>
      </c>
      <c r="AS153" s="217"/>
      <c r="AT153" s="210">
        <v>0</v>
      </c>
      <c r="AU153" s="210"/>
      <c r="AV153" s="13"/>
      <c r="AW153" s="17">
        <v>33501</v>
      </c>
      <c r="AX153" s="17" t="s">
        <v>180</v>
      </c>
      <c r="AY153" s="217"/>
      <c r="AZ153" s="216">
        <v>0</v>
      </c>
      <c r="BA153" s="217"/>
    </row>
    <row r="154" spans="1:54" x14ac:dyDescent="0.25">
      <c r="A154" s="325"/>
      <c r="B154" s="325" t="s">
        <v>164</v>
      </c>
      <c r="C154" s="326">
        <v>135063295.32333332</v>
      </c>
      <c r="D154" s="326">
        <v>33118418.359999999</v>
      </c>
      <c r="E154" s="326">
        <f>E92+E55+E9</f>
        <v>106004147.83658665</v>
      </c>
      <c r="F154" s="15"/>
      <c r="G154" s="325"/>
      <c r="H154" s="325" t="s">
        <v>164</v>
      </c>
      <c r="I154" s="326">
        <v>3624552.2033333331</v>
      </c>
      <c r="J154" s="326">
        <v>1607969.8</v>
      </c>
      <c r="K154" s="326">
        <f>K92+K55+K9</f>
        <v>3261983.2026308337</v>
      </c>
      <c r="L154" s="206"/>
      <c r="M154" s="325"/>
      <c r="N154" s="325" t="s">
        <v>164</v>
      </c>
      <c r="O154" s="326">
        <v>3476951.2099999995</v>
      </c>
      <c r="P154" s="326">
        <v>1980999.6</v>
      </c>
      <c r="Q154" s="326">
        <f>Q92+Q55+Q9</f>
        <v>3080513.9890000005</v>
      </c>
      <c r="R154" s="15"/>
      <c r="S154" s="325"/>
      <c r="T154" s="325" t="s">
        <v>164</v>
      </c>
      <c r="U154" s="326">
        <v>96632656.226666674</v>
      </c>
      <c r="V154" s="326">
        <v>12804265.439999998</v>
      </c>
      <c r="W154" s="326">
        <f>W92+W55+W9</f>
        <v>35584927.150300004</v>
      </c>
      <c r="X154" s="213"/>
      <c r="Y154" s="325"/>
      <c r="Z154" s="325" t="s">
        <v>164</v>
      </c>
      <c r="AA154" s="326">
        <v>147100</v>
      </c>
      <c r="AB154" s="326">
        <v>27846.65</v>
      </c>
      <c r="AC154" s="326">
        <f>AC92+AC55+AC9</f>
        <v>345587</v>
      </c>
      <c r="AD154" s="15"/>
      <c r="AE154" s="325"/>
      <c r="AF154" s="325" t="s">
        <v>164</v>
      </c>
      <c r="AG154" s="326">
        <v>9824036.3533333316</v>
      </c>
      <c r="AH154" s="326">
        <v>4927241.18</v>
      </c>
      <c r="AI154" s="326">
        <f>AI92+AI55+AI9</f>
        <v>37442971.154333331</v>
      </c>
      <c r="AJ154" s="15"/>
      <c r="AK154" s="325"/>
      <c r="AL154" s="325" t="s">
        <v>164</v>
      </c>
      <c r="AM154" s="326">
        <v>9204513.9633333329</v>
      </c>
      <c r="AN154" s="326">
        <v>5523722.0699999994</v>
      </c>
      <c r="AO154" s="326">
        <f>AO92+AO55+AO9</f>
        <v>11946756.473938333</v>
      </c>
      <c r="AP154" s="14"/>
      <c r="AQ154" s="325"/>
      <c r="AR154" s="325" t="s">
        <v>164</v>
      </c>
      <c r="AS154" s="326">
        <v>8026870.7666666675</v>
      </c>
      <c r="AT154" s="326">
        <v>3807627.41</v>
      </c>
      <c r="AU154" s="326">
        <f>AU92+AU55+AU9</f>
        <v>8932595.7638841681</v>
      </c>
      <c r="AV154" s="15"/>
      <c r="AW154" s="325"/>
      <c r="AX154" s="325" t="s">
        <v>164</v>
      </c>
      <c r="AY154" s="326">
        <v>4126614.6000000006</v>
      </c>
      <c r="AZ154" s="326">
        <v>2438746.21</v>
      </c>
      <c r="BA154" s="326">
        <f>BA92+BA55+BA9</f>
        <v>5408813.1025</v>
      </c>
      <c r="BB154" s="226"/>
    </row>
    <row r="155" spans="1:54" x14ac:dyDescent="0.25">
      <c r="C155" s="226"/>
      <c r="F155" s="18"/>
      <c r="G155" s="8"/>
      <c r="H155" s="8"/>
      <c r="I155" s="8"/>
      <c r="J155" s="18"/>
      <c r="K155" s="8"/>
      <c r="M155" s="8"/>
      <c r="N155" s="8"/>
      <c r="O155" s="8"/>
      <c r="P155" s="8"/>
      <c r="Q155" s="8"/>
      <c r="S155" s="8"/>
      <c r="T155" s="8"/>
      <c r="U155" s="8"/>
      <c r="V155" s="8"/>
      <c r="W155" s="8"/>
      <c r="X155" s="19"/>
      <c r="Y155" s="8"/>
      <c r="Z155" s="8"/>
      <c r="AA155" s="8"/>
      <c r="AB155" s="8"/>
      <c r="AC155" s="8"/>
      <c r="AE155" s="8"/>
      <c r="AF155" s="8"/>
      <c r="AG155" s="8"/>
      <c r="AH155" s="18"/>
      <c r="AI155" s="8"/>
      <c r="AK155" s="8"/>
      <c r="AL155" s="8"/>
      <c r="AM155" s="8"/>
      <c r="AN155" s="18"/>
      <c r="AO155" s="8"/>
      <c r="AQ155" s="8"/>
      <c r="AR155" s="8"/>
      <c r="AS155" s="8"/>
      <c r="AT155" s="8"/>
      <c r="AU155" s="8"/>
      <c r="AW155" s="8"/>
      <c r="AX155" s="8"/>
      <c r="AY155" s="8"/>
    </row>
    <row r="156" spans="1:54" ht="15.75" x14ac:dyDescent="0.25">
      <c r="A156" s="360"/>
      <c r="B156" s="228"/>
      <c r="C156" s="228"/>
      <c r="D156" s="228"/>
      <c r="E156" s="228"/>
      <c r="F156" s="18"/>
      <c r="L156" s="18"/>
      <c r="M156" s="8"/>
      <c r="N156" s="8"/>
      <c r="O156" s="8"/>
      <c r="P156" s="19"/>
      <c r="Q156" s="8"/>
      <c r="S156" s="8"/>
      <c r="T156" s="8"/>
      <c r="U156" s="9"/>
      <c r="V156" s="9"/>
      <c r="W156" s="9"/>
      <c r="X156" s="18"/>
      <c r="Y156" s="19">
        <v>30592650.010000002</v>
      </c>
      <c r="Z156" s="8"/>
      <c r="AA156" s="8"/>
      <c r="AB156" s="8"/>
      <c r="AC156" s="8"/>
      <c r="AE156" s="408" t="s">
        <v>789</v>
      </c>
      <c r="AF156" s="408"/>
      <c r="AG156" s="408"/>
      <c r="AH156" s="408"/>
      <c r="AI156" s="408"/>
      <c r="AK156" s="408" t="s">
        <v>789</v>
      </c>
      <c r="AL156" s="408"/>
      <c r="AM156" s="408"/>
      <c r="AN156" s="408"/>
      <c r="AO156" s="408"/>
      <c r="AQ156" s="408" t="s">
        <v>789</v>
      </c>
      <c r="AR156" s="408"/>
      <c r="AS156" s="408"/>
      <c r="AT156" s="408"/>
      <c r="AU156" s="408"/>
      <c r="AW156" s="8"/>
      <c r="AX156" s="8"/>
      <c r="AY156" s="20"/>
      <c r="AZ156" s="21"/>
    </row>
    <row r="157" spans="1:54" ht="15.75" x14ac:dyDescent="0.25">
      <c r="L157" s="19"/>
      <c r="M157" s="8"/>
      <c r="N157" s="8"/>
      <c r="O157" s="8"/>
      <c r="P157" s="18"/>
      <c r="Q157" s="8"/>
      <c r="S157" s="8"/>
      <c r="T157" s="8"/>
      <c r="U157" s="9"/>
      <c r="V157" s="9"/>
      <c r="W157" s="9"/>
      <c r="Y157" s="8"/>
      <c r="Z157" s="8"/>
      <c r="AA157" s="8"/>
      <c r="AB157" s="8"/>
      <c r="AC157" s="8"/>
      <c r="AE157" s="409"/>
      <c r="AF157" s="409"/>
      <c r="AG157" s="409"/>
      <c r="AH157" s="409"/>
      <c r="AI157" s="409"/>
      <c r="AK157" s="409"/>
      <c r="AL157" s="409"/>
      <c r="AM157" s="409"/>
      <c r="AN157" s="409"/>
      <c r="AO157" s="409"/>
      <c r="AQ157" s="409"/>
      <c r="AR157" s="409"/>
      <c r="AS157" s="409"/>
      <c r="AT157" s="409"/>
      <c r="AU157" s="409"/>
      <c r="AW157" s="8"/>
      <c r="AX157" s="8"/>
      <c r="AY157" s="8"/>
    </row>
    <row r="158" spans="1:54" ht="15.75" x14ac:dyDescent="0.25">
      <c r="AE158" s="191" t="s">
        <v>791</v>
      </c>
      <c r="AF158" s="191" t="s">
        <v>790</v>
      </c>
      <c r="AG158" s="191" t="s">
        <v>245</v>
      </c>
      <c r="AH158" s="191" t="s">
        <v>246</v>
      </c>
      <c r="AI158" s="191" t="s">
        <v>164</v>
      </c>
      <c r="AK158" s="191" t="s">
        <v>791</v>
      </c>
      <c r="AL158" s="191" t="s">
        <v>790</v>
      </c>
      <c r="AM158" s="191" t="s">
        <v>245</v>
      </c>
      <c r="AN158" s="191" t="s">
        <v>246</v>
      </c>
      <c r="AO158" s="191" t="s">
        <v>164</v>
      </c>
      <c r="AQ158" s="191" t="s">
        <v>791</v>
      </c>
      <c r="AR158" s="191" t="s">
        <v>790</v>
      </c>
      <c r="AS158" s="191" t="s">
        <v>245</v>
      </c>
      <c r="AT158" s="191" t="s">
        <v>246</v>
      </c>
      <c r="AU158" s="191" t="s">
        <v>164</v>
      </c>
    </row>
    <row r="159" spans="1:54" x14ac:dyDescent="0.25">
      <c r="AE159" s="192">
        <v>61408</v>
      </c>
      <c r="AF159" s="192" t="s">
        <v>251</v>
      </c>
      <c r="AG159" s="193">
        <v>7999103.3899999997</v>
      </c>
      <c r="AH159" s="193">
        <v>47999103.390000001</v>
      </c>
      <c r="AI159" s="194">
        <f>AG159+AH159</f>
        <v>55998206.780000001</v>
      </c>
      <c r="AK159" s="192">
        <v>61306</v>
      </c>
      <c r="AL159" s="192" t="s">
        <v>792</v>
      </c>
      <c r="AM159" s="193">
        <v>32100000</v>
      </c>
      <c r="AN159" s="193">
        <v>0</v>
      </c>
      <c r="AO159" s="194">
        <f>AM159+AN159</f>
        <v>32100000</v>
      </c>
      <c r="AQ159" s="192">
        <v>61305</v>
      </c>
      <c r="AR159" s="192" t="s">
        <v>251</v>
      </c>
      <c r="AS159" s="193">
        <v>1000000</v>
      </c>
      <c r="AT159" s="193">
        <v>1000000</v>
      </c>
      <c r="AU159" s="194">
        <f>AS159+AT159</f>
        <v>2000000</v>
      </c>
    </row>
    <row r="160" spans="1:54" x14ac:dyDescent="0.25">
      <c r="AE160" s="192">
        <v>61409</v>
      </c>
      <c r="AF160" s="192" t="s">
        <v>251</v>
      </c>
      <c r="AG160" s="193">
        <v>20550896.609999999</v>
      </c>
      <c r="AH160" s="196">
        <v>20550896.609999999</v>
      </c>
      <c r="AI160" s="194">
        <f t="shared" ref="AI160:AI165" si="3">AG160+AH160</f>
        <v>41101793.219999999</v>
      </c>
      <c r="AK160" s="192">
        <v>61406</v>
      </c>
      <c r="AL160" s="192" t="s">
        <v>792</v>
      </c>
      <c r="AM160" s="193">
        <v>2500000</v>
      </c>
      <c r="AN160" s="196">
        <v>0</v>
      </c>
      <c r="AO160" s="194">
        <f t="shared" ref="AO160:AO165" si="4">AM160+AN160</f>
        <v>2500000</v>
      </c>
      <c r="AQ160" s="192">
        <v>61305</v>
      </c>
      <c r="AR160" s="192" t="s">
        <v>392</v>
      </c>
      <c r="AS160" s="193">
        <v>450000</v>
      </c>
      <c r="AT160" s="196">
        <v>450000</v>
      </c>
      <c r="AU160" s="194">
        <f t="shared" ref="AU160:AU165" si="5">AS160+AT160</f>
        <v>900000</v>
      </c>
    </row>
    <row r="161" spans="31:47" x14ac:dyDescent="0.25">
      <c r="AE161" s="192">
        <v>61408</v>
      </c>
      <c r="AF161" s="192" t="s">
        <v>792</v>
      </c>
      <c r="AG161" s="198">
        <v>30000000</v>
      </c>
      <c r="AH161" s="197"/>
      <c r="AI161" s="194">
        <f t="shared" si="3"/>
        <v>30000000</v>
      </c>
      <c r="AK161" s="192"/>
      <c r="AL161" s="192"/>
      <c r="AM161" s="198"/>
      <c r="AN161" s="197"/>
      <c r="AO161" s="194">
        <f t="shared" si="4"/>
        <v>0</v>
      </c>
      <c r="AQ161" s="192"/>
      <c r="AR161" s="192"/>
      <c r="AS161" s="198"/>
      <c r="AT161" s="197"/>
      <c r="AU161" s="194">
        <f t="shared" si="5"/>
        <v>0</v>
      </c>
    </row>
    <row r="162" spans="31:47" x14ac:dyDescent="0.25">
      <c r="AE162" s="192">
        <v>61408</v>
      </c>
      <c r="AF162" s="192" t="s">
        <v>287</v>
      </c>
      <c r="AG162" s="198">
        <v>65000000</v>
      </c>
      <c r="AH162" s="197"/>
      <c r="AI162" s="194">
        <f t="shared" si="3"/>
        <v>65000000</v>
      </c>
      <c r="AK162" s="192"/>
      <c r="AL162" s="192"/>
      <c r="AM162" s="198"/>
      <c r="AN162" s="197"/>
      <c r="AO162" s="194">
        <f t="shared" si="4"/>
        <v>0</v>
      </c>
      <c r="AQ162" s="192"/>
      <c r="AR162" s="192"/>
      <c r="AS162" s="198"/>
      <c r="AT162" s="197"/>
      <c r="AU162" s="194">
        <f t="shared" si="5"/>
        <v>0</v>
      </c>
    </row>
    <row r="163" spans="31:47" x14ac:dyDescent="0.25">
      <c r="AE163" s="192">
        <v>61409</v>
      </c>
      <c r="AF163" s="192" t="s">
        <v>287</v>
      </c>
      <c r="AG163" s="198">
        <v>115400000</v>
      </c>
      <c r="AH163" s="197"/>
      <c r="AI163" s="194">
        <f t="shared" si="3"/>
        <v>115400000</v>
      </c>
      <c r="AK163" s="192"/>
      <c r="AL163" s="192"/>
      <c r="AM163" s="198"/>
      <c r="AN163" s="197"/>
      <c r="AO163" s="194">
        <f t="shared" si="4"/>
        <v>0</v>
      </c>
      <c r="AQ163" s="192"/>
      <c r="AR163" s="192"/>
      <c r="AS163" s="198"/>
      <c r="AT163" s="197"/>
      <c r="AU163" s="194">
        <f t="shared" si="5"/>
        <v>0</v>
      </c>
    </row>
    <row r="164" spans="31:47" x14ac:dyDescent="0.25">
      <c r="AE164" s="410">
        <v>61408</v>
      </c>
      <c r="AF164" s="410" t="s">
        <v>536</v>
      </c>
      <c r="AG164" s="411">
        <v>168000000</v>
      </c>
      <c r="AH164" s="412"/>
      <c r="AI164" s="413">
        <f t="shared" si="3"/>
        <v>168000000</v>
      </c>
      <c r="AK164" s="231"/>
      <c r="AL164" s="231"/>
      <c r="AM164" s="234"/>
      <c r="AN164" s="231"/>
      <c r="AO164" s="194">
        <f t="shared" si="4"/>
        <v>0</v>
      </c>
      <c r="AQ164" s="231"/>
      <c r="AR164" s="231"/>
      <c r="AS164" s="234"/>
      <c r="AT164" s="231"/>
      <c r="AU164" s="194">
        <f t="shared" si="5"/>
        <v>0</v>
      </c>
    </row>
    <row r="165" spans="31:47" x14ac:dyDescent="0.25">
      <c r="AE165" s="192"/>
      <c r="AF165" s="192"/>
      <c r="AG165" s="200"/>
      <c r="AH165" s="197"/>
      <c r="AI165" s="194">
        <f t="shared" si="3"/>
        <v>0</v>
      </c>
      <c r="AK165" s="192"/>
      <c r="AL165" s="192"/>
      <c r="AM165" s="200"/>
      <c r="AN165" s="197"/>
      <c r="AO165" s="194">
        <f t="shared" si="4"/>
        <v>0</v>
      </c>
      <c r="AQ165" s="192"/>
      <c r="AR165" s="192"/>
      <c r="AS165" s="200"/>
      <c r="AT165" s="197"/>
      <c r="AU165" s="194">
        <f t="shared" si="5"/>
        <v>0</v>
      </c>
    </row>
    <row r="166" spans="31:47" x14ac:dyDescent="0.25">
      <c r="AE166" s="406" t="s">
        <v>164</v>
      </c>
      <c r="AF166" s="407"/>
      <c r="AG166" s="202">
        <f>SUM(AG159:AG165)</f>
        <v>406950000</v>
      </c>
      <c r="AH166" s="202">
        <f t="shared" ref="AH166" si="6">SUM(AH159:AH165)</f>
        <v>68550000</v>
      </c>
      <c r="AI166" s="202">
        <f t="shared" ref="AI166" si="7">SUM(AI159:AI165)</f>
        <v>475500000</v>
      </c>
      <c r="AK166" s="406" t="s">
        <v>164</v>
      </c>
      <c r="AL166" s="407"/>
      <c r="AM166" s="202">
        <f>SUM(AM159:AM165)</f>
        <v>34600000</v>
      </c>
      <c r="AN166" s="202">
        <f t="shared" ref="AN166" si="8">SUM(AN159:AN165)</f>
        <v>0</v>
      </c>
      <c r="AO166" s="202">
        <f t="shared" ref="AO166" si="9">SUM(AO159:AO165)</f>
        <v>34600000</v>
      </c>
      <c r="AQ166" s="406" t="s">
        <v>164</v>
      </c>
      <c r="AR166" s="407"/>
      <c r="AS166" s="202">
        <f>SUM(AS159:AS165)</f>
        <v>1450000</v>
      </c>
      <c r="AT166" s="202">
        <f t="shared" ref="AT166:AU166" si="10">SUM(AT159:AT165)</f>
        <v>1450000</v>
      </c>
      <c r="AU166" s="202">
        <f t="shared" si="10"/>
        <v>2900000</v>
      </c>
    </row>
  </sheetData>
  <mergeCells count="87">
    <mergeCell ref="AQ156:AU156"/>
    <mergeCell ref="AQ166:AR166"/>
    <mergeCell ref="AK156:AO156"/>
    <mergeCell ref="AK166:AL166"/>
    <mergeCell ref="AE156:AI156"/>
    <mergeCell ref="AE166:AF166"/>
    <mergeCell ref="BA6:BA7"/>
    <mergeCell ref="AN6:AN7"/>
    <mergeCell ref="AO6:AO7"/>
    <mergeCell ref="AQ6:AQ7"/>
    <mergeCell ref="AR6:AR7"/>
    <mergeCell ref="AS6:AS7"/>
    <mergeCell ref="AT6:AT7"/>
    <mergeCell ref="AU6:AU7"/>
    <mergeCell ref="AW6:AW7"/>
    <mergeCell ref="AX6:AX7"/>
    <mergeCell ref="AY6:AY7"/>
    <mergeCell ref="AZ6:AZ7"/>
    <mergeCell ref="AM6:AM7"/>
    <mergeCell ref="Z6:Z7"/>
    <mergeCell ref="AA6:AA7"/>
    <mergeCell ref="AB6:AB7"/>
    <mergeCell ref="AC6:AC7"/>
    <mergeCell ref="AE6:AE7"/>
    <mergeCell ref="AF6:AF7"/>
    <mergeCell ref="AG6:AG7"/>
    <mergeCell ref="AH6:AH7"/>
    <mergeCell ref="AI6:AI7"/>
    <mergeCell ref="AK6:AK7"/>
    <mergeCell ref="AL6:AL7"/>
    <mergeCell ref="G6:G7"/>
    <mergeCell ref="H6:H7"/>
    <mergeCell ref="I6:I7"/>
    <mergeCell ref="J6:J7"/>
    <mergeCell ref="Y6:Y7"/>
    <mergeCell ref="K6:K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  <mergeCell ref="A6:A7"/>
    <mergeCell ref="B6:B7"/>
    <mergeCell ref="C6:C7"/>
    <mergeCell ref="D6:D7"/>
    <mergeCell ref="E6:E7"/>
    <mergeCell ref="A4:E4"/>
    <mergeCell ref="G3:K3"/>
    <mergeCell ref="G4:K4"/>
    <mergeCell ref="M4:Q4"/>
    <mergeCell ref="S4:W4"/>
    <mergeCell ref="AQ2:AU2"/>
    <mergeCell ref="AW2:BA2"/>
    <mergeCell ref="A3:E3"/>
    <mergeCell ref="M3:Q3"/>
    <mergeCell ref="S3:W3"/>
    <mergeCell ref="Y3:AC3"/>
    <mergeCell ref="AE3:AI3"/>
    <mergeCell ref="AK3:AO3"/>
    <mergeCell ref="AQ3:AU3"/>
    <mergeCell ref="AW3:BA3"/>
    <mergeCell ref="AK1:AO1"/>
    <mergeCell ref="AQ1:AU1"/>
    <mergeCell ref="AW1:BA1"/>
    <mergeCell ref="A2:E2"/>
    <mergeCell ref="G2:K2"/>
    <mergeCell ref="M2:Q2"/>
    <mergeCell ref="S2:W2"/>
    <mergeCell ref="Y2:AC2"/>
    <mergeCell ref="AE2:AI2"/>
    <mergeCell ref="AK2:AO2"/>
    <mergeCell ref="A1:E1"/>
    <mergeCell ref="G1:K1"/>
    <mergeCell ref="M1:Q1"/>
    <mergeCell ref="S1:W1"/>
    <mergeCell ref="Y1:AC1"/>
    <mergeCell ref="AE1:AI1"/>
    <mergeCell ref="Y4:AC4"/>
    <mergeCell ref="AE4:AI4"/>
    <mergeCell ref="AQ4:AU4"/>
    <mergeCell ref="AK4:AO4"/>
    <mergeCell ref="AW4:BA4"/>
  </mergeCells>
  <pageMargins left="1.2204724409448819" right="0.23622047244094491" top="0.55118110236220474" bottom="0.74803149606299213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1033-3687-4D30-9D26-0F336DC4B8EF}">
  <sheetPr>
    <tabColor rgb="FF0070C0"/>
  </sheetPr>
  <dimension ref="A1:AJ178"/>
  <sheetViews>
    <sheetView view="pageBreakPreview" topLeftCell="D159" zoomScaleNormal="100" zoomScaleSheetLayoutView="100" workbookViewId="0">
      <selection activeCell="G163" sqref="G163:K173"/>
    </sheetView>
  </sheetViews>
  <sheetFormatPr baseColWidth="10" defaultRowHeight="15" x14ac:dyDescent="0.25"/>
  <cols>
    <col min="1" max="1" width="22.7109375" customWidth="1"/>
    <col min="2" max="2" width="30.5703125" customWidth="1"/>
    <col min="3" max="4" width="18.140625" customWidth="1"/>
    <col min="5" max="5" width="19.5703125" customWidth="1"/>
    <col min="6" max="6" width="15.42578125" customWidth="1"/>
    <col min="7" max="7" width="19.5703125" customWidth="1"/>
    <col min="8" max="8" width="28.5703125" customWidth="1"/>
    <col min="9" max="10" width="17.42578125" customWidth="1"/>
    <col min="11" max="11" width="17.140625" customWidth="1"/>
    <col min="12" max="12" width="15.28515625" style="93" customWidth="1"/>
    <col min="13" max="13" width="17" customWidth="1"/>
    <col min="14" max="14" width="26.42578125" customWidth="1"/>
    <col min="15" max="15" width="17.85546875" customWidth="1"/>
    <col min="16" max="16" width="17.42578125" customWidth="1"/>
    <col min="17" max="17" width="17.85546875" customWidth="1"/>
    <col min="18" max="18" width="12.85546875" style="23" customWidth="1"/>
    <col min="19" max="19" width="18.28515625" customWidth="1"/>
    <col min="20" max="20" width="33.85546875" customWidth="1"/>
    <col min="21" max="21" width="20.5703125" bestFit="1" customWidth="1"/>
    <col min="22" max="22" width="15.28515625" customWidth="1"/>
    <col min="23" max="23" width="17.5703125" customWidth="1"/>
    <col min="24" max="24" width="11.7109375" style="23" customWidth="1"/>
    <col min="25" max="25" width="17" customWidth="1"/>
    <col min="26" max="26" width="29.7109375" customWidth="1"/>
    <col min="27" max="27" width="16.28515625" customWidth="1"/>
    <col min="28" max="28" width="19" customWidth="1"/>
    <col min="29" max="29" width="20.5703125" customWidth="1"/>
    <col min="30" max="30" width="16.28515625" style="94" customWidth="1"/>
    <col min="31" max="31" width="21.140625" customWidth="1"/>
    <col min="32" max="32" width="30.42578125" bestFit="1" customWidth="1"/>
    <col min="33" max="33" width="16.140625" customWidth="1"/>
    <col min="34" max="34" width="15.85546875" customWidth="1"/>
    <col min="35" max="35" width="16.140625" customWidth="1"/>
    <col min="36" max="36" width="14.140625" style="33" customWidth="1"/>
    <col min="37" max="37" width="4.140625" customWidth="1"/>
  </cols>
  <sheetData>
    <row r="1" spans="1:36" ht="26.25" x14ac:dyDescent="0.4">
      <c r="A1" s="368" t="s">
        <v>0</v>
      </c>
      <c r="B1" s="368"/>
      <c r="C1" s="368"/>
      <c r="D1" s="368"/>
      <c r="E1" s="368"/>
      <c r="F1" s="23"/>
      <c r="G1" s="368" t="s">
        <v>0</v>
      </c>
      <c r="H1" s="368"/>
      <c r="I1" s="368"/>
      <c r="J1" s="368"/>
      <c r="K1" s="368"/>
      <c r="L1" s="24"/>
      <c r="M1" s="368" t="s">
        <v>0</v>
      </c>
      <c r="N1" s="368"/>
      <c r="O1" s="368"/>
      <c r="P1" s="368"/>
      <c r="Q1" s="368"/>
      <c r="R1" s="25"/>
      <c r="S1" s="368" t="s">
        <v>0</v>
      </c>
      <c r="T1" s="368"/>
      <c r="U1" s="368"/>
      <c r="V1" s="368"/>
      <c r="W1" s="368"/>
      <c r="X1" s="25"/>
      <c r="Y1" s="368" t="s">
        <v>0</v>
      </c>
      <c r="Z1" s="368"/>
      <c r="AA1" s="368"/>
      <c r="AB1" s="368"/>
      <c r="AC1" s="368"/>
      <c r="AD1" s="26"/>
      <c r="AE1" s="368" t="s">
        <v>0</v>
      </c>
      <c r="AF1" s="368"/>
      <c r="AG1" s="368"/>
      <c r="AH1" s="368"/>
      <c r="AI1" s="368"/>
    </row>
    <row r="2" spans="1:36" ht="18.75" customHeight="1" x14ac:dyDescent="0.3">
      <c r="A2" s="370" t="s">
        <v>650</v>
      </c>
      <c r="B2" s="370"/>
      <c r="C2" s="370"/>
      <c r="D2" s="370"/>
      <c r="E2" s="370"/>
      <c r="F2" s="23"/>
      <c r="G2" s="370" t="s">
        <v>651</v>
      </c>
      <c r="H2" s="370"/>
      <c r="I2" s="370"/>
      <c r="J2" s="370"/>
      <c r="K2" s="370"/>
      <c r="L2" s="27"/>
      <c r="M2" s="370" t="s">
        <v>651</v>
      </c>
      <c r="N2" s="370"/>
      <c r="O2" s="370"/>
      <c r="P2" s="370"/>
      <c r="Q2" s="370"/>
      <c r="R2" s="28"/>
      <c r="S2" s="370" t="s">
        <v>651</v>
      </c>
      <c r="T2" s="370"/>
      <c r="U2" s="370"/>
      <c r="V2" s="370"/>
      <c r="W2" s="370"/>
      <c r="X2" s="29"/>
      <c r="Y2" s="370" t="s">
        <v>651</v>
      </c>
      <c r="Z2" s="370"/>
      <c r="AA2" s="370"/>
      <c r="AB2" s="370"/>
      <c r="AC2" s="370"/>
      <c r="AD2" s="26"/>
      <c r="AE2" s="371" t="s">
        <v>651</v>
      </c>
      <c r="AF2" s="371"/>
      <c r="AG2" s="371"/>
      <c r="AH2" s="371"/>
      <c r="AI2" s="371"/>
    </row>
    <row r="3" spans="1:36" ht="18.75" x14ac:dyDescent="0.3">
      <c r="A3" s="371" t="s">
        <v>181</v>
      </c>
      <c r="B3" s="371"/>
      <c r="C3" s="371"/>
      <c r="D3" s="371"/>
      <c r="E3" s="371"/>
      <c r="F3" s="23"/>
      <c r="G3" s="371" t="s">
        <v>182</v>
      </c>
      <c r="H3" s="371"/>
      <c r="I3" s="371"/>
      <c r="J3" s="371"/>
      <c r="K3" s="371"/>
      <c r="L3" s="30"/>
      <c r="M3" s="371" t="s">
        <v>183</v>
      </c>
      <c r="N3" s="371"/>
      <c r="O3" s="371"/>
      <c r="P3" s="371"/>
      <c r="Q3" s="371"/>
      <c r="R3" s="29"/>
      <c r="S3" s="371" t="s">
        <v>184</v>
      </c>
      <c r="T3" s="371"/>
      <c r="U3" s="371"/>
      <c r="V3" s="371"/>
      <c r="W3" s="371"/>
      <c r="X3" s="29"/>
      <c r="Y3" s="371" t="s">
        <v>185</v>
      </c>
      <c r="Z3" s="371"/>
      <c r="AA3" s="371"/>
      <c r="AB3" s="371"/>
      <c r="AC3" s="371"/>
      <c r="AD3" s="26"/>
      <c r="AE3" s="371" t="s">
        <v>186</v>
      </c>
      <c r="AF3" s="371"/>
      <c r="AG3" s="371"/>
      <c r="AH3" s="371"/>
      <c r="AI3" s="371"/>
    </row>
    <row r="4" spans="1:36" ht="18.75" x14ac:dyDescent="0.3">
      <c r="A4" s="379" t="s">
        <v>187</v>
      </c>
      <c r="B4" s="379"/>
      <c r="C4" s="379"/>
      <c r="D4" s="379"/>
      <c r="E4" s="379"/>
      <c r="F4" s="23"/>
      <c r="G4" s="29"/>
      <c r="H4" s="29"/>
      <c r="I4" s="29"/>
      <c r="J4" s="29"/>
      <c r="K4" s="29"/>
      <c r="L4" s="30"/>
      <c r="M4" s="23"/>
      <c r="N4" s="23"/>
      <c r="O4" s="23"/>
      <c r="P4" s="23"/>
      <c r="Q4" s="23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6"/>
      <c r="AE4" s="23"/>
      <c r="AF4" s="23"/>
      <c r="AG4" s="23"/>
      <c r="AH4" s="23"/>
      <c r="AI4" s="23"/>
    </row>
    <row r="5" spans="1:36" ht="18.75" x14ac:dyDescent="0.3">
      <c r="A5" s="379" t="s">
        <v>188</v>
      </c>
      <c r="B5" s="379"/>
      <c r="C5" s="379"/>
      <c r="D5" s="379"/>
      <c r="E5" s="379"/>
      <c r="F5" s="23"/>
      <c r="G5" s="29"/>
      <c r="H5" s="29"/>
      <c r="I5" s="29"/>
      <c r="J5" s="29"/>
      <c r="K5" s="29"/>
      <c r="L5" s="30"/>
      <c r="M5" s="23"/>
      <c r="N5" s="23"/>
      <c r="O5" s="23"/>
      <c r="P5" s="23"/>
      <c r="Q5" s="23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6"/>
      <c r="AE5" s="23"/>
      <c r="AF5" s="23"/>
      <c r="AG5" s="23"/>
      <c r="AH5" s="23"/>
      <c r="AI5" s="23"/>
    </row>
    <row r="6" spans="1:36" ht="18.75" customHeight="1" x14ac:dyDescent="0.3">
      <c r="A6" s="379" t="s">
        <v>189</v>
      </c>
      <c r="B6" s="379"/>
      <c r="C6" s="379"/>
      <c r="D6" s="379"/>
      <c r="E6" s="379"/>
      <c r="F6" s="23"/>
      <c r="G6" s="29"/>
      <c r="H6" s="29"/>
      <c r="I6" s="29"/>
      <c r="J6" s="29"/>
      <c r="K6" s="29"/>
      <c r="L6" s="30"/>
      <c r="M6" s="23"/>
      <c r="N6" s="23"/>
      <c r="O6" s="23"/>
      <c r="P6" s="23"/>
      <c r="Q6" s="23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6"/>
      <c r="AE6" s="23"/>
      <c r="AF6" s="23"/>
      <c r="AG6" s="23"/>
      <c r="AH6" s="23"/>
      <c r="AI6" s="23"/>
    </row>
    <row r="7" spans="1:36" ht="18.75" x14ac:dyDescent="0.3">
      <c r="A7" s="379" t="s">
        <v>190</v>
      </c>
      <c r="B7" s="379"/>
      <c r="C7" s="379"/>
      <c r="D7" s="379"/>
      <c r="E7" s="379"/>
      <c r="F7" s="23"/>
      <c r="G7" s="29"/>
      <c r="H7" s="29"/>
      <c r="I7" s="29"/>
      <c r="J7" s="29"/>
      <c r="K7" s="29"/>
      <c r="L7" s="30"/>
      <c r="M7" s="23"/>
      <c r="N7" s="23"/>
      <c r="O7" s="23"/>
      <c r="P7" s="23"/>
      <c r="Q7" s="23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6"/>
      <c r="AE7" s="23"/>
      <c r="AF7" s="23"/>
      <c r="AG7" s="23"/>
      <c r="AH7" s="23"/>
      <c r="AI7" s="23"/>
    </row>
    <row r="8" spans="1:36" ht="18.75" x14ac:dyDescent="0.3">
      <c r="A8" s="23"/>
      <c r="B8" s="23"/>
      <c r="C8" s="23"/>
      <c r="D8" s="23"/>
      <c r="E8" s="23"/>
      <c r="F8" s="23"/>
      <c r="G8" s="29"/>
      <c r="H8" s="29"/>
      <c r="I8" s="29"/>
      <c r="J8" s="29"/>
      <c r="K8" s="29"/>
      <c r="L8" s="30"/>
      <c r="M8" s="23"/>
      <c r="N8" s="23"/>
      <c r="O8" s="23"/>
      <c r="P8" s="31"/>
      <c r="Q8" s="23"/>
      <c r="S8" s="29"/>
      <c r="T8" s="29"/>
      <c r="U8" s="29"/>
      <c r="V8" s="32"/>
      <c r="W8" s="29"/>
      <c r="X8" s="29"/>
      <c r="Y8" s="29"/>
      <c r="Z8" s="29"/>
      <c r="AA8" s="29"/>
      <c r="AB8" s="29"/>
      <c r="AC8" s="29"/>
      <c r="AD8" s="26"/>
      <c r="AE8" s="23"/>
      <c r="AF8" s="23"/>
      <c r="AG8" s="23"/>
      <c r="AH8" s="23"/>
      <c r="AI8" s="23"/>
    </row>
    <row r="9" spans="1:36" ht="15.75" thickBot="1" x14ac:dyDescent="0.3">
      <c r="A9" s="23"/>
      <c r="B9" s="23"/>
      <c r="C9" s="23"/>
      <c r="D9" s="23"/>
      <c r="E9" s="23"/>
      <c r="F9" s="23"/>
      <c r="G9" s="23"/>
      <c r="H9" s="23"/>
      <c r="I9" s="33"/>
      <c r="J9" s="33"/>
      <c r="K9" s="33"/>
      <c r="L9" s="34"/>
      <c r="M9" s="23"/>
      <c r="N9" s="23"/>
      <c r="O9" s="23"/>
      <c r="P9" s="33"/>
      <c r="Q9" s="33"/>
      <c r="R9" s="33"/>
      <c r="S9" s="33"/>
      <c r="T9" s="33"/>
      <c r="U9" s="33"/>
      <c r="V9" s="33"/>
      <c r="W9" s="23"/>
      <c r="Y9" s="23"/>
      <c r="Z9" s="23"/>
      <c r="AA9" s="23"/>
      <c r="AB9" s="23"/>
      <c r="AC9" s="23"/>
      <c r="AD9" s="26"/>
      <c r="AE9" s="23"/>
      <c r="AF9" s="23"/>
      <c r="AG9" s="23"/>
      <c r="AH9" s="23"/>
      <c r="AI9" s="23"/>
    </row>
    <row r="10" spans="1:36" ht="15" customHeight="1" x14ac:dyDescent="0.25">
      <c r="A10" s="376" t="s">
        <v>9</v>
      </c>
      <c r="B10" s="376" t="s">
        <v>10</v>
      </c>
      <c r="C10" s="376" t="s">
        <v>652</v>
      </c>
      <c r="D10" s="376" t="s">
        <v>653</v>
      </c>
      <c r="E10" s="376" t="s">
        <v>654</v>
      </c>
      <c r="F10" s="23"/>
      <c r="G10" s="376" t="s">
        <v>9</v>
      </c>
      <c r="H10" s="376" t="s">
        <v>10</v>
      </c>
      <c r="I10" s="376" t="s">
        <v>652</v>
      </c>
      <c r="J10" s="376" t="s">
        <v>653</v>
      </c>
      <c r="K10" s="376" t="s">
        <v>654</v>
      </c>
      <c r="L10" s="35"/>
      <c r="M10" s="376" t="s">
        <v>9</v>
      </c>
      <c r="N10" s="376" t="s">
        <v>10</v>
      </c>
      <c r="O10" s="376" t="s">
        <v>652</v>
      </c>
      <c r="P10" s="376" t="s">
        <v>653</v>
      </c>
      <c r="Q10" s="376" t="s">
        <v>654</v>
      </c>
      <c r="R10" s="36"/>
      <c r="S10" s="376" t="s">
        <v>9</v>
      </c>
      <c r="T10" s="376" t="s">
        <v>10</v>
      </c>
      <c r="U10" s="376" t="s">
        <v>652</v>
      </c>
      <c r="V10" s="376" t="s">
        <v>653</v>
      </c>
      <c r="W10" s="376" t="s">
        <v>654</v>
      </c>
      <c r="X10" s="36"/>
      <c r="Y10" s="376" t="s">
        <v>9</v>
      </c>
      <c r="Z10" s="376" t="s">
        <v>10</v>
      </c>
      <c r="AA10" s="376" t="s">
        <v>652</v>
      </c>
      <c r="AB10" s="376" t="s">
        <v>653</v>
      </c>
      <c r="AC10" s="376" t="s">
        <v>654</v>
      </c>
      <c r="AD10" s="26"/>
      <c r="AE10" s="376" t="s">
        <v>9</v>
      </c>
      <c r="AF10" s="376" t="s">
        <v>10</v>
      </c>
      <c r="AG10" s="376" t="s">
        <v>652</v>
      </c>
      <c r="AH10" s="376" t="s">
        <v>653</v>
      </c>
      <c r="AI10" s="376" t="s">
        <v>654</v>
      </c>
    </row>
    <row r="11" spans="1:36" ht="29.25" customHeight="1" thickBot="1" x14ac:dyDescent="0.3">
      <c r="A11" s="377"/>
      <c r="B11" s="377"/>
      <c r="C11" s="377"/>
      <c r="D11" s="377"/>
      <c r="E11" s="377"/>
      <c r="F11" s="23"/>
      <c r="G11" s="377"/>
      <c r="H11" s="377"/>
      <c r="I11" s="377"/>
      <c r="J11" s="377"/>
      <c r="K11" s="377"/>
      <c r="L11" s="35"/>
      <c r="M11" s="377"/>
      <c r="N11" s="377"/>
      <c r="O11" s="377"/>
      <c r="P11" s="377"/>
      <c r="Q11" s="377"/>
      <c r="R11" s="36"/>
      <c r="S11" s="377"/>
      <c r="T11" s="377"/>
      <c r="U11" s="377"/>
      <c r="V11" s="377"/>
      <c r="W11" s="377"/>
      <c r="X11" s="36"/>
      <c r="Y11" s="377"/>
      <c r="Z11" s="377"/>
      <c r="AA11" s="377"/>
      <c r="AB11" s="377"/>
      <c r="AC11" s="377"/>
      <c r="AD11" s="26"/>
      <c r="AE11" s="377"/>
      <c r="AF11" s="377"/>
      <c r="AG11" s="377"/>
      <c r="AH11" s="377"/>
      <c r="AI11" s="377"/>
    </row>
    <row r="12" spans="1:36" s="23" customFormat="1" x14ac:dyDescent="0.25">
      <c r="A12" s="37"/>
      <c r="B12" s="38"/>
      <c r="C12" s="39"/>
      <c r="D12" s="39"/>
      <c r="E12" s="40"/>
      <c r="G12" s="37"/>
      <c r="H12" s="38"/>
      <c r="I12" s="39"/>
      <c r="J12" s="39"/>
      <c r="K12" s="40"/>
      <c r="L12" s="41"/>
      <c r="M12" s="37"/>
      <c r="N12" s="38"/>
      <c r="O12" s="42"/>
      <c r="P12" s="42"/>
      <c r="Q12" s="40"/>
      <c r="R12" s="43"/>
      <c r="S12" s="37"/>
      <c r="T12" s="38"/>
      <c r="U12" s="42"/>
      <c r="V12" s="42"/>
      <c r="W12" s="40"/>
      <c r="X12" s="43"/>
      <c r="Y12" s="37"/>
      <c r="Z12" s="38"/>
      <c r="AA12" s="42"/>
      <c r="AB12" s="42"/>
      <c r="AC12" s="40"/>
      <c r="AD12" s="26"/>
      <c r="AE12" s="37"/>
      <c r="AF12" s="38"/>
      <c r="AG12" s="44"/>
      <c r="AH12" s="44"/>
      <c r="AI12" s="45"/>
      <c r="AJ12" s="33"/>
    </row>
    <row r="13" spans="1:36" s="50" customFormat="1" ht="11.25" x14ac:dyDescent="0.2">
      <c r="A13" s="325">
        <v>1000</v>
      </c>
      <c r="B13" s="325" t="s">
        <v>191</v>
      </c>
      <c r="C13" s="326">
        <f>SUM(C14:C46)</f>
        <v>177219444.89194122</v>
      </c>
      <c r="D13" s="326">
        <f>SUM(D14:D46)</f>
        <v>113935228.87</v>
      </c>
      <c r="E13" s="326">
        <f>SUM(E14:E46)</f>
        <v>215702393.51463154</v>
      </c>
      <c r="F13" s="46"/>
      <c r="G13" s="325">
        <v>1000</v>
      </c>
      <c r="H13" s="325" t="s">
        <v>191</v>
      </c>
      <c r="I13" s="326">
        <f>SUM(I14:I46)</f>
        <v>102895483.87532949</v>
      </c>
      <c r="J13" s="326">
        <f>SUM(J14:J46)</f>
        <v>76982954.729999989</v>
      </c>
      <c r="K13" s="326">
        <f>SUM(K14:K46)</f>
        <v>132867321.58394091</v>
      </c>
      <c r="L13" s="47"/>
      <c r="M13" s="325">
        <v>1000</v>
      </c>
      <c r="N13" s="325" t="s">
        <v>191</v>
      </c>
      <c r="O13" s="326">
        <f>SUM(O14:O46)</f>
        <v>38757880.278290667</v>
      </c>
      <c r="P13" s="326">
        <f>SUM(P14:P46)</f>
        <v>19272200.789999999</v>
      </c>
      <c r="Q13" s="326">
        <f>SUM(Q14:Q46)</f>
        <v>45572604.000999987</v>
      </c>
      <c r="R13" s="48"/>
      <c r="S13" s="325">
        <v>1000</v>
      </c>
      <c r="T13" s="325" t="s">
        <v>191</v>
      </c>
      <c r="U13" s="326">
        <f>SUM(U14:U46)</f>
        <v>22054740.778321028</v>
      </c>
      <c r="V13" s="326">
        <f>SUM(V14:V46)</f>
        <v>9725738.6500000004</v>
      </c>
      <c r="W13" s="326">
        <f>SUM(W14:W46)</f>
        <v>22101383.001670662</v>
      </c>
      <c r="X13" s="48"/>
      <c r="Y13" s="325">
        <v>1000</v>
      </c>
      <c r="Z13" s="325" t="s">
        <v>191</v>
      </c>
      <c r="AA13" s="326">
        <f>SUM(AA14:AA46)</f>
        <v>965846.00000000023</v>
      </c>
      <c r="AB13" s="326">
        <f>SUM(AB14:AB46)</f>
        <v>1214577.55</v>
      </c>
      <c r="AC13" s="326">
        <f>SUM(AC14:AC46)</f>
        <v>2345634.0345000001</v>
      </c>
      <c r="AD13" s="49"/>
      <c r="AE13" s="325">
        <v>1000</v>
      </c>
      <c r="AF13" s="325" t="s">
        <v>191</v>
      </c>
      <c r="AG13" s="326">
        <f>SUM(AG14:AG45)</f>
        <v>12545493.960000001</v>
      </c>
      <c r="AH13" s="326">
        <f>SUM(AH14:AH46)</f>
        <v>6739757.1499999994</v>
      </c>
      <c r="AI13" s="326">
        <f>SUM(AI14:AI43)</f>
        <v>12815450.893520001</v>
      </c>
      <c r="AJ13" s="46"/>
    </row>
    <row r="14" spans="1:36" s="61" customFormat="1" ht="11.25" x14ac:dyDescent="0.2">
      <c r="A14" s="51">
        <v>11301</v>
      </c>
      <c r="B14" s="52" t="s">
        <v>192</v>
      </c>
      <c r="C14" s="53">
        <f t="shared" ref="C14:E45" si="0">I14+O14+U14+AA14+AG14</f>
        <v>46334585.095359251</v>
      </c>
      <c r="D14" s="53">
        <f t="shared" si="0"/>
        <v>39755947.939999998</v>
      </c>
      <c r="E14" s="54">
        <f t="shared" si="0"/>
        <v>77258745.064106256</v>
      </c>
      <c r="F14" s="46"/>
      <c r="G14" s="51">
        <v>11301</v>
      </c>
      <c r="H14" s="52" t="s">
        <v>192</v>
      </c>
      <c r="I14" s="55">
        <v>27766153.939997703</v>
      </c>
      <c r="J14" s="55">
        <v>29441616.370000001</v>
      </c>
      <c r="K14" s="58">
        <v>58207692.424997129</v>
      </c>
      <c r="L14" s="56"/>
      <c r="M14" s="51">
        <v>11301</v>
      </c>
      <c r="N14" s="52" t="s">
        <v>192</v>
      </c>
      <c r="O14" s="57">
        <v>7841770.3741876315</v>
      </c>
      <c r="P14" s="57">
        <v>4396444.5</v>
      </c>
      <c r="Q14" s="58">
        <v>8155441.1799999997</v>
      </c>
      <c r="R14" s="48"/>
      <c r="S14" s="51">
        <v>11301</v>
      </c>
      <c r="T14" s="52" t="s">
        <v>192</v>
      </c>
      <c r="U14" s="57">
        <v>4553589.3311739098</v>
      </c>
      <c r="V14" s="57">
        <v>2637264.69</v>
      </c>
      <c r="W14" s="58">
        <v>4890197.0111091267</v>
      </c>
      <c r="X14" s="48"/>
      <c r="Y14" s="51">
        <v>11301</v>
      </c>
      <c r="Z14" s="52" t="s">
        <v>192</v>
      </c>
      <c r="AA14" s="57">
        <v>231249.85</v>
      </c>
      <c r="AB14" s="57">
        <v>248876.73</v>
      </c>
      <c r="AC14" s="58">
        <v>540000</v>
      </c>
      <c r="AD14" s="46"/>
      <c r="AE14" s="51">
        <v>11301</v>
      </c>
      <c r="AF14" s="52" t="s">
        <v>192</v>
      </c>
      <c r="AG14" s="59">
        <v>5941821.5999999996</v>
      </c>
      <c r="AH14" s="59">
        <v>3031745.65</v>
      </c>
      <c r="AI14" s="60">
        <v>5465414.4480000008</v>
      </c>
      <c r="AJ14" s="46"/>
    </row>
    <row r="15" spans="1:36" s="61" customFormat="1" ht="11.25" x14ac:dyDescent="0.2">
      <c r="A15" s="51">
        <v>11302</v>
      </c>
      <c r="B15" s="52" t="s">
        <v>193</v>
      </c>
      <c r="C15" s="53">
        <f t="shared" si="0"/>
        <v>891273.36</v>
      </c>
      <c r="D15" s="53">
        <f t="shared" si="0"/>
        <v>443114.92</v>
      </c>
      <c r="E15" s="54">
        <f t="shared" si="0"/>
        <v>819812.16720000003</v>
      </c>
      <c r="F15" s="46"/>
      <c r="G15" s="51">
        <v>11302</v>
      </c>
      <c r="H15" s="52" t="s">
        <v>193</v>
      </c>
      <c r="I15" s="55">
        <v>0</v>
      </c>
      <c r="J15" s="55"/>
      <c r="K15" s="58">
        <v>0</v>
      </c>
      <c r="L15" s="62"/>
      <c r="M15" s="51">
        <v>11302</v>
      </c>
      <c r="N15" s="52" t="s">
        <v>193</v>
      </c>
      <c r="O15" s="57">
        <v>0</v>
      </c>
      <c r="P15" s="57"/>
      <c r="Q15" s="58"/>
      <c r="R15" s="48"/>
      <c r="S15" s="51">
        <v>11302</v>
      </c>
      <c r="T15" s="52" t="s">
        <v>193</v>
      </c>
      <c r="U15" s="57">
        <v>0</v>
      </c>
      <c r="V15" s="57"/>
      <c r="W15" s="58">
        <v>0</v>
      </c>
      <c r="X15" s="48"/>
      <c r="Y15" s="51">
        <v>11302</v>
      </c>
      <c r="Z15" s="52" t="s">
        <v>193</v>
      </c>
      <c r="AA15" s="57"/>
      <c r="AB15" s="57"/>
      <c r="AC15" s="58"/>
      <c r="AD15" s="46"/>
      <c r="AE15" s="51">
        <v>11302</v>
      </c>
      <c r="AF15" s="52" t="s">
        <v>193</v>
      </c>
      <c r="AG15" s="59">
        <v>891273.36</v>
      </c>
      <c r="AH15" s="59">
        <v>443114.92</v>
      </c>
      <c r="AI15" s="60">
        <v>819812.16720000003</v>
      </c>
      <c r="AJ15" s="46"/>
    </row>
    <row r="16" spans="1:36" s="61" customFormat="1" ht="11.25" x14ac:dyDescent="0.2">
      <c r="A16" s="51">
        <v>11303</v>
      </c>
      <c r="B16" s="52" t="s">
        <v>194</v>
      </c>
      <c r="C16" s="53">
        <f t="shared" si="0"/>
        <v>1903436.0841548129</v>
      </c>
      <c r="D16" s="53">
        <f t="shared" si="0"/>
        <v>790535.88</v>
      </c>
      <c r="E16" s="54">
        <f t="shared" si="0"/>
        <v>1058969.6850659284</v>
      </c>
      <c r="F16" s="46"/>
      <c r="G16" s="51">
        <v>11303</v>
      </c>
      <c r="H16" s="52" t="s">
        <v>194</v>
      </c>
      <c r="I16" s="57">
        <v>1507833.9114683154</v>
      </c>
      <c r="J16" s="57">
        <v>562151.04</v>
      </c>
      <c r="K16" s="58">
        <v>650000</v>
      </c>
      <c r="L16" s="62"/>
      <c r="M16" s="51">
        <v>11303</v>
      </c>
      <c r="N16" s="52" t="s">
        <v>194</v>
      </c>
      <c r="O16" s="57">
        <v>149944.93475841143</v>
      </c>
      <c r="P16" s="57">
        <v>137758.43</v>
      </c>
      <c r="Q16" s="58">
        <v>155942.73000000001</v>
      </c>
      <c r="R16" s="48"/>
      <c r="S16" s="51">
        <v>11303</v>
      </c>
      <c r="T16" s="52" t="s">
        <v>194</v>
      </c>
      <c r="U16" s="57">
        <v>245657.2379280859</v>
      </c>
      <c r="V16" s="57">
        <v>90626.41</v>
      </c>
      <c r="W16" s="58">
        <v>253026.95506592849</v>
      </c>
      <c r="X16" s="48"/>
      <c r="Y16" s="51">
        <v>11303</v>
      </c>
      <c r="Z16" s="52" t="s">
        <v>194</v>
      </c>
      <c r="AA16" s="63"/>
      <c r="AB16" s="63"/>
      <c r="AC16" s="58"/>
      <c r="AD16" s="46"/>
      <c r="AE16" s="51">
        <v>11303</v>
      </c>
      <c r="AF16" s="52" t="s">
        <v>194</v>
      </c>
      <c r="AG16" s="59"/>
      <c r="AH16" s="59"/>
      <c r="AI16" s="60"/>
      <c r="AJ16" s="46"/>
    </row>
    <row r="17" spans="1:36" s="61" customFormat="1" ht="22.5" x14ac:dyDescent="0.2">
      <c r="A17" s="51">
        <v>11304</v>
      </c>
      <c r="B17" s="52" t="s">
        <v>195</v>
      </c>
      <c r="C17" s="53">
        <f t="shared" si="0"/>
        <v>0</v>
      </c>
      <c r="D17" s="53">
        <f t="shared" si="0"/>
        <v>0</v>
      </c>
      <c r="E17" s="54">
        <f t="shared" si="0"/>
        <v>0</v>
      </c>
      <c r="F17" s="46"/>
      <c r="G17" s="51">
        <v>11304</v>
      </c>
      <c r="H17" s="52" t="s">
        <v>195</v>
      </c>
      <c r="I17" s="55">
        <v>0</v>
      </c>
      <c r="J17" s="55"/>
      <c r="K17" s="58">
        <v>0</v>
      </c>
      <c r="L17" s="62"/>
      <c r="M17" s="51">
        <v>11304</v>
      </c>
      <c r="N17" s="52" t="s">
        <v>195</v>
      </c>
      <c r="O17" s="63">
        <v>0</v>
      </c>
      <c r="P17" s="63"/>
      <c r="Q17" s="58"/>
      <c r="R17" s="48"/>
      <c r="S17" s="51">
        <v>11304</v>
      </c>
      <c r="T17" s="52" t="s">
        <v>195</v>
      </c>
      <c r="U17" s="63">
        <v>0</v>
      </c>
      <c r="V17" s="63"/>
      <c r="W17" s="58">
        <v>0</v>
      </c>
      <c r="X17" s="48"/>
      <c r="Y17" s="51">
        <v>11304</v>
      </c>
      <c r="Z17" s="52" t="s">
        <v>195</v>
      </c>
      <c r="AA17" s="63"/>
      <c r="AB17" s="63"/>
      <c r="AC17" s="58"/>
      <c r="AD17" s="46"/>
      <c r="AE17" s="51">
        <v>11304</v>
      </c>
      <c r="AF17" s="52" t="s">
        <v>195</v>
      </c>
      <c r="AG17" s="59"/>
      <c r="AH17" s="59"/>
      <c r="AI17" s="60"/>
      <c r="AJ17" s="46"/>
    </row>
    <row r="18" spans="1:36" s="61" customFormat="1" ht="11.25" x14ac:dyDescent="0.2">
      <c r="A18" s="51">
        <v>11306</v>
      </c>
      <c r="B18" s="52" t="s">
        <v>196</v>
      </c>
      <c r="C18" s="53">
        <f t="shared" si="0"/>
        <v>36452991.584249936</v>
      </c>
      <c r="D18" s="53">
        <f t="shared" si="0"/>
        <v>18257812.039999999</v>
      </c>
      <c r="E18" s="54">
        <f t="shared" si="0"/>
        <v>30291925.483500686</v>
      </c>
      <c r="F18" s="46"/>
      <c r="G18" s="51">
        <v>11306</v>
      </c>
      <c r="H18" s="52" t="s">
        <v>196</v>
      </c>
      <c r="I18" s="57">
        <v>20831268.963387992</v>
      </c>
      <c r="J18" s="57">
        <v>11381501.380000001</v>
      </c>
      <c r="K18" s="58">
        <v>15039086.204234991</v>
      </c>
      <c r="L18" s="62"/>
      <c r="M18" s="51">
        <v>11306</v>
      </c>
      <c r="N18" s="52" t="s">
        <v>196</v>
      </c>
      <c r="O18" s="57">
        <v>11246497.718662234</v>
      </c>
      <c r="P18" s="57">
        <v>4464735.57</v>
      </c>
      <c r="Q18" s="58">
        <v>11696357.630000001</v>
      </c>
      <c r="R18" s="48"/>
      <c r="S18" s="51">
        <v>11306</v>
      </c>
      <c r="T18" s="52" t="s">
        <v>196</v>
      </c>
      <c r="U18" s="57">
        <v>4101239.2221997045</v>
      </c>
      <c r="V18" s="57">
        <v>2139431.96</v>
      </c>
      <c r="W18" s="58">
        <v>3224276.398865696</v>
      </c>
      <c r="X18" s="48"/>
      <c r="Y18" s="51">
        <v>11306</v>
      </c>
      <c r="Z18" s="52" t="s">
        <v>196</v>
      </c>
      <c r="AA18" s="57">
        <v>273985.68</v>
      </c>
      <c r="AB18" s="57">
        <v>272143.13</v>
      </c>
      <c r="AC18" s="58">
        <v>332205.25040000002</v>
      </c>
      <c r="AD18" s="46"/>
      <c r="AE18" s="51">
        <v>11306</v>
      </c>
      <c r="AF18" s="52" t="s">
        <v>196</v>
      </c>
      <c r="AG18" s="59"/>
      <c r="AH18" s="59"/>
      <c r="AI18" s="60"/>
      <c r="AJ18" s="46"/>
    </row>
    <row r="19" spans="1:36" s="61" customFormat="1" ht="11.25" x14ac:dyDescent="0.2">
      <c r="A19" s="51">
        <v>11307</v>
      </c>
      <c r="B19" s="52" t="s">
        <v>197</v>
      </c>
      <c r="C19" s="53">
        <f t="shared" si="0"/>
        <v>10078561.429963181</v>
      </c>
      <c r="D19" s="53">
        <f t="shared" si="0"/>
        <v>4023346.33</v>
      </c>
      <c r="E19" s="54">
        <f t="shared" si="0"/>
        <v>7017426.1243142541</v>
      </c>
      <c r="F19" s="46"/>
      <c r="G19" s="51">
        <v>11307</v>
      </c>
      <c r="H19" s="52" t="s">
        <v>197</v>
      </c>
      <c r="I19" s="57">
        <v>5795254.9366370449</v>
      </c>
      <c r="J19" s="57">
        <v>2078798.42</v>
      </c>
      <c r="K19" s="58">
        <v>3000922.7822016384</v>
      </c>
      <c r="L19" s="62"/>
      <c r="M19" s="51">
        <v>11307</v>
      </c>
      <c r="N19" s="52" t="s">
        <v>197</v>
      </c>
      <c r="O19" s="57">
        <v>2469764.9087507809</v>
      </c>
      <c r="P19" s="57">
        <v>1265897.1499999999</v>
      </c>
      <c r="Q19" s="58">
        <v>2568555.5099999998</v>
      </c>
      <c r="R19" s="48"/>
      <c r="S19" s="51">
        <v>11307</v>
      </c>
      <c r="T19" s="52" t="s">
        <v>197</v>
      </c>
      <c r="U19" s="57">
        <v>1721439.774575355</v>
      </c>
      <c r="V19" s="57">
        <v>577193.52</v>
      </c>
      <c r="W19" s="58">
        <v>1273082.9678126157</v>
      </c>
      <c r="X19" s="48"/>
      <c r="Y19" s="51">
        <v>11307</v>
      </c>
      <c r="Z19" s="52" t="s">
        <v>197</v>
      </c>
      <c r="AA19" s="57">
        <v>92101.81</v>
      </c>
      <c r="AB19" s="57">
        <v>101457.24</v>
      </c>
      <c r="AC19" s="58">
        <v>174864.86430000002</v>
      </c>
      <c r="AD19" s="46"/>
      <c r="AE19" s="51">
        <v>11307</v>
      </c>
      <c r="AF19" s="52" t="s">
        <v>197</v>
      </c>
      <c r="AG19" s="59"/>
      <c r="AH19" s="59"/>
      <c r="AI19" s="60"/>
      <c r="AJ19" s="46"/>
    </row>
    <row r="20" spans="1:36" s="61" customFormat="1" ht="11.25" x14ac:dyDescent="0.2">
      <c r="A20" s="51">
        <v>11308</v>
      </c>
      <c r="B20" s="52" t="s">
        <v>198</v>
      </c>
      <c r="C20" s="53">
        <f t="shared" si="0"/>
        <v>40609.637852213993</v>
      </c>
      <c r="D20" s="53">
        <f t="shared" si="0"/>
        <v>54945</v>
      </c>
      <c r="E20" s="54">
        <f t="shared" si="0"/>
        <v>41827.926987780411</v>
      </c>
      <c r="F20" s="46"/>
      <c r="G20" s="51">
        <v>11308</v>
      </c>
      <c r="H20" s="52" t="s">
        <v>198</v>
      </c>
      <c r="I20" s="55">
        <v>0</v>
      </c>
      <c r="J20" s="55">
        <v>44955</v>
      </c>
      <c r="K20" s="58">
        <v>0</v>
      </c>
      <c r="L20" s="62"/>
      <c r="M20" s="51">
        <v>11308</v>
      </c>
      <c r="N20" s="52" t="s">
        <v>198</v>
      </c>
      <c r="O20" s="63">
        <v>0</v>
      </c>
      <c r="P20" s="63"/>
      <c r="Q20" s="58"/>
      <c r="R20" s="48"/>
      <c r="S20" s="51">
        <v>11308</v>
      </c>
      <c r="T20" s="52" t="s">
        <v>198</v>
      </c>
      <c r="U20" s="57">
        <v>40609.637852213993</v>
      </c>
      <c r="V20" s="57">
        <v>9990</v>
      </c>
      <c r="W20" s="58">
        <v>41827.926987780411</v>
      </c>
      <c r="X20" s="48"/>
      <c r="Y20" s="51">
        <v>11308</v>
      </c>
      <c r="Z20" s="52" t="s">
        <v>198</v>
      </c>
      <c r="AA20" s="63"/>
      <c r="AB20" s="63"/>
      <c r="AC20" s="58">
        <v>0</v>
      </c>
      <c r="AD20" s="46"/>
      <c r="AE20" s="51">
        <v>11308</v>
      </c>
      <c r="AF20" s="52" t="s">
        <v>198</v>
      </c>
      <c r="AG20" s="59"/>
      <c r="AH20" s="59"/>
      <c r="AI20" s="60"/>
      <c r="AJ20" s="46"/>
    </row>
    <row r="21" spans="1:36" s="61" customFormat="1" ht="11.25" x14ac:dyDescent="0.2">
      <c r="A21" s="51">
        <v>11310</v>
      </c>
      <c r="B21" s="52" t="s">
        <v>199</v>
      </c>
      <c r="C21" s="53">
        <f t="shared" si="0"/>
        <v>7821042.4271908822</v>
      </c>
      <c r="D21" s="53">
        <f t="shared" si="0"/>
        <v>2682228.88</v>
      </c>
      <c r="E21" s="54">
        <f t="shared" si="0"/>
        <v>5961757.2850233139</v>
      </c>
      <c r="F21" s="46"/>
      <c r="G21" s="51">
        <v>11310</v>
      </c>
      <c r="H21" s="52" t="s">
        <v>199</v>
      </c>
      <c r="I21" s="57">
        <v>3863487.4090218078</v>
      </c>
      <c r="J21" s="57">
        <v>1385864.16</v>
      </c>
      <c r="K21" s="58">
        <v>2383931.5276533347</v>
      </c>
      <c r="L21" s="62"/>
      <c r="M21" s="51">
        <v>11310</v>
      </c>
      <c r="N21" s="52" t="s">
        <v>199</v>
      </c>
      <c r="O21" s="57">
        <v>2615197.059557444</v>
      </c>
      <c r="P21" s="57">
        <v>843931.57</v>
      </c>
      <c r="Q21" s="58">
        <v>2615197.06</v>
      </c>
      <c r="R21" s="48"/>
      <c r="S21" s="51">
        <v>11310</v>
      </c>
      <c r="T21" s="52" t="s">
        <v>199</v>
      </c>
      <c r="U21" s="57">
        <v>1280956.7586116304</v>
      </c>
      <c r="V21" s="57">
        <v>384795.13</v>
      </c>
      <c r="W21" s="58">
        <v>819385.46136997943</v>
      </c>
      <c r="X21" s="48"/>
      <c r="Y21" s="51">
        <v>11310</v>
      </c>
      <c r="Z21" s="52" t="s">
        <v>199</v>
      </c>
      <c r="AA21" s="57">
        <v>61401.2</v>
      </c>
      <c r="AB21" s="57">
        <v>67638.02</v>
      </c>
      <c r="AC21" s="58">
        <v>143243.236</v>
      </c>
      <c r="AD21" s="46"/>
      <c r="AE21" s="51">
        <v>11310</v>
      </c>
      <c r="AF21" s="52" t="s">
        <v>199</v>
      </c>
      <c r="AG21" s="59"/>
      <c r="AH21" s="59"/>
      <c r="AI21" s="60"/>
      <c r="AJ21" s="46"/>
    </row>
    <row r="22" spans="1:36" s="61" customFormat="1" ht="11.25" x14ac:dyDescent="0.2">
      <c r="A22" s="51">
        <v>12101</v>
      </c>
      <c r="B22" s="52" t="s">
        <v>200</v>
      </c>
      <c r="C22" s="53">
        <f t="shared" si="0"/>
        <v>2182566.3062395351</v>
      </c>
      <c r="D22" s="53">
        <f t="shared" si="0"/>
        <v>391130.12999999995</v>
      </c>
      <c r="E22" s="54">
        <f t="shared" si="0"/>
        <v>1863837.439292016</v>
      </c>
      <c r="F22" s="46"/>
      <c r="G22" s="51">
        <v>12101</v>
      </c>
      <c r="H22" s="52" t="s">
        <v>200</v>
      </c>
      <c r="I22" s="57">
        <v>1358156.5035776738</v>
      </c>
      <c r="J22" s="57">
        <v>291541.8</v>
      </c>
      <c r="K22" s="58">
        <v>803227.45882811095</v>
      </c>
      <c r="L22" s="62"/>
      <c r="M22" s="51">
        <v>12101</v>
      </c>
      <c r="N22" s="52" t="s">
        <v>200</v>
      </c>
      <c r="O22" s="57">
        <v>743210.93774544867</v>
      </c>
      <c r="P22" s="57">
        <v>15845.6</v>
      </c>
      <c r="Q22" s="58">
        <v>772939.38</v>
      </c>
      <c r="R22" s="48"/>
      <c r="S22" s="51">
        <v>12101</v>
      </c>
      <c r="T22" s="52" t="s">
        <v>200</v>
      </c>
      <c r="U22" s="57">
        <v>81198.864916412625</v>
      </c>
      <c r="V22" s="57">
        <v>20462.36</v>
      </c>
      <c r="W22" s="58">
        <v>83634.830863905008</v>
      </c>
      <c r="X22" s="48"/>
      <c r="Y22" s="51">
        <v>12101</v>
      </c>
      <c r="Z22" s="52" t="s">
        <v>200</v>
      </c>
      <c r="AA22" s="63"/>
      <c r="AB22" s="63"/>
      <c r="AC22" s="58">
        <v>0</v>
      </c>
      <c r="AD22" s="46"/>
      <c r="AE22" s="51">
        <v>12101</v>
      </c>
      <c r="AF22" s="52" t="s">
        <v>200</v>
      </c>
      <c r="AG22" s="59"/>
      <c r="AH22" s="59">
        <v>63280.37</v>
      </c>
      <c r="AI22" s="60">
        <v>204035.7696</v>
      </c>
      <c r="AJ22" s="46"/>
    </row>
    <row r="23" spans="1:36" s="61" customFormat="1" ht="11.25" x14ac:dyDescent="0.2">
      <c r="A23" s="51">
        <v>12201</v>
      </c>
      <c r="B23" s="52" t="s">
        <v>201</v>
      </c>
      <c r="C23" s="53">
        <f t="shared" si="0"/>
        <v>0</v>
      </c>
      <c r="D23" s="53">
        <f t="shared" si="0"/>
        <v>220674.57</v>
      </c>
      <c r="E23" s="54">
        <f t="shared" si="0"/>
        <v>440832.78720000002</v>
      </c>
      <c r="F23" s="46"/>
      <c r="G23" s="51">
        <v>12201</v>
      </c>
      <c r="H23" s="52" t="s">
        <v>201</v>
      </c>
      <c r="I23" s="57">
        <v>0</v>
      </c>
      <c r="J23" s="57"/>
      <c r="K23" s="58">
        <v>0</v>
      </c>
      <c r="L23" s="62"/>
      <c r="M23" s="51">
        <v>12201</v>
      </c>
      <c r="N23" s="52" t="s">
        <v>201</v>
      </c>
      <c r="O23" s="57">
        <v>0</v>
      </c>
      <c r="P23" s="57"/>
      <c r="Q23" s="58"/>
      <c r="R23" s="48"/>
      <c r="S23" s="51">
        <v>12201</v>
      </c>
      <c r="T23" s="52" t="s">
        <v>201</v>
      </c>
      <c r="U23" s="57">
        <v>0</v>
      </c>
      <c r="V23" s="57"/>
      <c r="W23" s="58">
        <v>0</v>
      </c>
      <c r="X23" s="48"/>
      <c r="Y23" s="51">
        <v>12201</v>
      </c>
      <c r="Z23" s="52" t="s">
        <v>201</v>
      </c>
      <c r="AA23" s="57"/>
      <c r="AB23" s="57"/>
      <c r="AC23" s="58">
        <v>0</v>
      </c>
      <c r="AD23" s="46"/>
      <c r="AE23" s="51">
        <v>12201</v>
      </c>
      <c r="AF23" s="52" t="s">
        <v>201</v>
      </c>
      <c r="AG23" s="59"/>
      <c r="AH23" s="59">
        <v>220674.57</v>
      </c>
      <c r="AI23" s="60">
        <v>440832.78720000002</v>
      </c>
      <c r="AJ23" s="46"/>
    </row>
    <row r="24" spans="1:36" s="61" customFormat="1" ht="22.5" x14ac:dyDescent="0.2">
      <c r="A24" s="51">
        <v>13101</v>
      </c>
      <c r="B24" s="52" t="s">
        <v>202</v>
      </c>
      <c r="C24" s="53">
        <f t="shared" si="0"/>
        <v>3503964.109715838</v>
      </c>
      <c r="D24" s="53">
        <f t="shared" si="0"/>
        <v>1855195.7500000002</v>
      </c>
      <c r="E24" s="54">
        <f t="shared" si="0"/>
        <v>3733715.7048082468</v>
      </c>
      <c r="F24" s="46"/>
      <c r="G24" s="51">
        <v>13101</v>
      </c>
      <c r="H24" s="52" t="s">
        <v>202</v>
      </c>
      <c r="I24" s="57">
        <v>1344744.7947250078</v>
      </c>
      <c r="J24" s="57">
        <v>714400.24</v>
      </c>
      <c r="K24" s="58">
        <v>1438876.9303557584</v>
      </c>
      <c r="L24" s="62"/>
      <c r="M24" s="51">
        <v>13101</v>
      </c>
      <c r="N24" s="52" t="s">
        <v>202</v>
      </c>
      <c r="O24" s="57">
        <v>1142786.2567845311</v>
      </c>
      <c r="P24" s="57">
        <v>604025.56000000006</v>
      </c>
      <c r="Q24" s="58">
        <v>1188497.7109999999</v>
      </c>
      <c r="R24" s="48"/>
      <c r="S24" s="51">
        <v>13101</v>
      </c>
      <c r="T24" s="52" t="s">
        <v>202</v>
      </c>
      <c r="U24" s="57">
        <v>480883.4882062996</v>
      </c>
      <c r="V24" s="57">
        <v>211235.6</v>
      </c>
      <c r="W24" s="58">
        <v>495309.99285248859</v>
      </c>
      <c r="X24" s="48"/>
      <c r="Y24" s="51">
        <v>13101</v>
      </c>
      <c r="Z24" s="52" t="s">
        <v>202</v>
      </c>
      <c r="AA24" s="57">
        <v>35469.26</v>
      </c>
      <c r="AB24" s="57">
        <v>43353.51</v>
      </c>
      <c r="AC24" s="58">
        <v>71533.337800000008</v>
      </c>
      <c r="AD24" s="46"/>
      <c r="AE24" s="51">
        <v>13101</v>
      </c>
      <c r="AF24" s="52" t="s">
        <v>202</v>
      </c>
      <c r="AG24" s="59">
        <v>500080.31</v>
      </c>
      <c r="AH24" s="59">
        <v>282180.84000000003</v>
      </c>
      <c r="AI24" s="60">
        <v>539497.7328</v>
      </c>
      <c r="AJ24" s="46"/>
    </row>
    <row r="25" spans="1:36" s="61" customFormat="1" ht="11.25" x14ac:dyDescent="0.2">
      <c r="A25" s="51">
        <v>13201</v>
      </c>
      <c r="B25" s="52" t="s">
        <v>203</v>
      </c>
      <c r="C25" s="53">
        <f t="shared" si="0"/>
        <v>3416158.359868085</v>
      </c>
      <c r="D25" s="53">
        <f t="shared" si="0"/>
        <v>1860679.8100000003</v>
      </c>
      <c r="E25" s="54">
        <f t="shared" si="0"/>
        <v>3084145.192891981</v>
      </c>
      <c r="F25" s="46"/>
      <c r="G25" s="51">
        <v>13201</v>
      </c>
      <c r="H25" s="52" t="s">
        <v>203</v>
      </c>
      <c r="I25" s="57">
        <v>1411730.3503768407</v>
      </c>
      <c r="J25" s="57">
        <v>1146631.04</v>
      </c>
      <c r="K25" s="58">
        <v>1710551.4749032196</v>
      </c>
      <c r="L25" s="62"/>
      <c r="M25" s="51">
        <v>13201</v>
      </c>
      <c r="N25" s="52" t="s">
        <v>203</v>
      </c>
      <c r="O25" s="57">
        <v>1420999.4400264272</v>
      </c>
      <c r="P25" s="57">
        <v>394228.37</v>
      </c>
      <c r="Q25" s="58">
        <v>788457</v>
      </c>
      <c r="R25" s="48"/>
      <c r="S25" s="51">
        <v>13201</v>
      </c>
      <c r="T25" s="52" t="s">
        <v>203</v>
      </c>
      <c r="U25" s="57">
        <v>164870.59946481712</v>
      </c>
      <c r="V25" s="57">
        <v>100235.36</v>
      </c>
      <c r="W25" s="58">
        <v>169816.71744876163</v>
      </c>
      <c r="X25" s="48"/>
      <c r="Y25" s="51">
        <v>13201</v>
      </c>
      <c r="Z25" s="52" t="s">
        <v>203</v>
      </c>
      <c r="AA25" s="57">
        <v>15263.81</v>
      </c>
      <c r="AB25" s="57">
        <v>17632.599999999999</v>
      </c>
      <c r="AC25" s="58">
        <v>25721.724300000002</v>
      </c>
      <c r="AD25" s="46"/>
      <c r="AE25" s="51">
        <v>13201</v>
      </c>
      <c r="AF25" s="52" t="s">
        <v>203</v>
      </c>
      <c r="AG25" s="59">
        <v>403294.16</v>
      </c>
      <c r="AH25" s="59">
        <v>201952.44</v>
      </c>
      <c r="AI25" s="60">
        <v>389598.27624000009</v>
      </c>
      <c r="AJ25" s="46"/>
    </row>
    <row r="26" spans="1:36" s="61" customFormat="1" ht="22.5" x14ac:dyDescent="0.2">
      <c r="A26" s="51">
        <v>13202</v>
      </c>
      <c r="B26" s="52" t="s">
        <v>204</v>
      </c>
      <c r="C26" s="53">
        <f t="shared" si="0"/>
        <v>3353677.7802641233</v>
      </c>
      <c r="D26" s="53">
        <f t="shared" si="0"/>
        <v>747838.73</v>
      </c>
      <c r="E26" s="54">
        <f t="shared" si="0"/>
        <v>3137269.0441561076</v>
      </c>
      <c r="F26" s="46"/>
      <c r="G26" s="51">
        <v>13202</v>
      </c>
      <c r="H26" s="52" t="s">
        <v>204</v>
      </c>
      <c r="I26" s="55">
        <v>1035032.3616200655</v>
      </c>
      <c r="J26" s="55">
        <v>124766.16</v>
      </c>
      <c r="K26" s="58">
        <v>607484.62693347014</v>
      </c>
      <c r="L26" s="62"/>
      <c r="M26" s="51">
        <v>13202</v>
      </c>
      <c r="N26" s="52" t="s">
        <v>204</v>
      </c>
      <c r="O26" s="63">
        <v>1244899.9028939246</v>
      </c>
      <c r="P26" s="63">
        <v>158382.67000000001</v>
      </c>
      <c r="Q26" s="58">
        <v>1294695.8999999999</v>
      </c>
      <c r="R26" s="48"/>
      <c r="S26" s="51">
        <v>13202</v>
      </c>
      <c r="T26" s="52" t="s">
        <v>204</v>
      </c>
      <c r="U26" s="63">
        <v>308597.42575013335</v>
      </c>
      <c r="V26" s="63">
        <v>36564.379999999997</v>
      </c>
      <c r="W26" s="58">
        <v>317855.34852263733</v>
      </c>
      <c r="X26" s="48"/>
      <c r="Y26" s="51">
        <v>13202</v>
      </c>
      <c r="Z26" s="52" t="s">
        <v>204</v>
      </c>
      <c r="AA26" s="63">
        <v>4678.53</v>
      </c>
      <c r="AB26" s="63">
        <v>5079.54</v>
      </c>
      <c r="AC26" s="58">
        <v>59818.885900000001</v>
      </c>
      <c r="AD26" s="46"/>
      <c r="AE26" s="51">
        <v>13202</v>
      </c>
      <c r="AF26" s="52" t="s">
        <v>204</v>
      </c>
      <c r="AG26" s="59">
        <v>760469.56</v>
      </c>
      <c r="AH26" s="59">
        <v>423045.98</v>
      </c>
      <c r="AI26" s="60">
        <v>857414.28280000028</v>
      </c>
      <c r="AJ26" s="46"/>
    </row>
    <row r="27" spans="1:36" s="61" customFormat="1" ht="22.5" x14ac:dyDescent="0.2">
      <c r="A27" s="51">
        <v>13203</v>
      </c>
      <c r="B27" s="52" t="s">
        <v>205</v>
      </c>
      <c r="C27" s="53">
        <f t="shared" si="0"/>
        <v>97958.47</v>
      </c>
      <c r="D27" s="53">
        <f t="shared" si="0"/>
        <v>0</v>
      </c>
      <c r="E27" s="54">
        <f t="shared" si="0"/>
        <v>99420.877600000022</v>
      </c>
      <c r="F27" s="46"/>
      <c r="G27" s="51">
        <v>13203</v>
      </c>
      <c r="H27" s="52" t="s">
        <v>205</v>
      </c>
      <c r="I27" s="55">
        <v>0</v>
      </c>
      <c r="J27" s="55"/>
      <c r="K27" s="58">
        <v>0</v>
      </c>
      <c r="L27" s="62"/>
      <c r="M27" s="51">
        <v>13203</v>
      </c>
      <c r="N27" s="52" t="s">
        <v>205</v>
      </c>
      <c r="O27" s="63">
        <v>0</v>
      </c>
      <c r="P27" s="63"/>
      <c r="Q27" s="58"/>
      <c r="R27" s="48"/>
      <c r="S27" s="51">
        <v>13203</v>
      </c>
      <c r="T27" s="52" t="s">
        <v>205</v>
      </c>
      <c r="U27" s="63">
        <v>0</v>
      </c>
      <c r="V27" s="63"/>
      <c r="W27" s="58">
        <v>0</v>
      </c>
      <c r="X27" s="48"/>
      <c r="Y27" s="51">
        <v>13203</v>
      </c>
      <c r="Z27" s="52" t="s">
        <v>205</v>
      </c>
      <c r="AA27" s="63"/>
      <c r="AB27" s="63"/>
      <c r="AC27" s="58">
        <v>0</v>
      </c>
      <c r="AD27" s="46"/>
      <c r="AE27" s="51">
        <v>13203</v>
      </c>
      <c r="AF27" s="52" t="s">
        <v>205</v>
      </c>
      <c r="AG27" s="59">
        <v>97958.47</v>
      </c>
      <c r="AH27" s="59"/>
      <c r="AI27" s="60">
        <v>99420.877600000022</v>
      </c>
      <c r="AJ27" s="46"/>
    </row>
    <row r="28" spans="1:36" s="61" customFormat="1" ht="11.25" x14ac:dyDescent="0.2">
      <c r="A28" s="51">
        <v>13204</v>
      </c>
      <c r="B28" s="52" t="s">
        <v>206</v>
      </c>
      <c r="C28" s="53">
        <f t="shared" si="0"/>
        <v>95058.67</v>
      </c>
      <c r="D28" s="53">
        <f t="shared" si="0"/>
        <v>51601.52</v>
      </c>
      <c r="E28" s="54">
        <f t="shared" si="0"/>
        <v>93298.200000000012</v>
      </c>
      <c r="F28" s="46"/>
      <c r="G28" s="51">
        <v>13204</v>
      </c>
      <c r="H28" s="52" t="s">
        <v>206</v>
      </c>
      <c r="I28" s="57">
        <v>0</v>
      </c>
      <c r="J28" s="57"/>
      <c r="K28" s="58">
        <v>0</v>
      </c>
      <c r="L28" s="62"/>
      <c r="M28" s="51">
        <v>13204</v>
      </c>
      <c r="N28" s="52" t="s">
        <v>206</v>
      </c>
      <c r="O28" s="63">
        <v>0</v>
      </c>
      <c r="P28" s="63"/>
      <c r="Q28" s="58"/>
      <c r="R28" s="48"/>
      <c r="S28" s="51">
        <v>13204</v>
      </c>
      <c r="T28" s="52" t="s">
        <v>206</v>
      </c>
      <c r="U28" s="63">
        <v>0</v>
      </c>
      <c r="V28" s="63"/>
      <c r="W28" s="58">
        <v>0</v>
      </c>
      <c r="X28" s="48"/>
      <c r="Y28" s="51">
        <v>13204</v>
      </c>
      <c r="Z28" s="52" t="s">
        <v>206</v>
      </c>
      <c r="AA28" s="63"/>
      <c r="AB28" s="63"/>
      <c r="AC28" s="58">
        <v>0</v>
      </c>
      <c r="AD28" s="46"/>
      <c r="AE28" s="51">
        <v>13204</v>
      </c>
      <c r="AF28" s="52" t="s">
        <v>206</v>
      </c>
      <c r="AG28" s="59">
        <v>95058.67</v>
      </c>
      <c r="AH28" s="59">
        <v>51601.52</v>
      </c>
      <c r="AI28" s="60">
        <v>93298.200000000012</v>
      </c>
      <c r="AJ28" s="46"/>
    </row>
    <row r="29" spans="1:36" s="61" customFormat="1" ht="22.5" x14ac:dyDescent="0.2">
      <c r="A29" s="51">
        <v>13301</v>
      </c>
      <c r="B29" s="52" t="s">
        <v>207</v>
      </c>
      <c r="C29" s="53">
        <f t="shared" si="0"/>
        <v>6532993.8810684541</v>
      </c>
      <c r="D29" s="53">
        <f t="shared" si="0"/>
        <v>11261170.200000001</v>
      </c>
      <c r="E29" s="54">
        <f t="shared" si="0"/>
        <v>12091200.664583247</v>
      </c>
      <c r="F29" s="46"/>
      <c r="G29" s="51">
        <v>13301</v>
      </c>
      <c r="H29" s="52" t="s">
        <v>207</v>
      </c>
      <c r="I29" s="55">
        <v>5360104.3210684545</v>
      </c>
      <c r="J29" s="55">
        <v>8961289.3699999992</v>
      </c>
      <c r="K29" s="58">
        <v>9735311.6235432476</v>
      </c>
      <c r="L29" s="62"/>
      <c r="M29" s="51">
        <v>13301</v>
      </c>
      <c r="N29" s="52" t="s">
        <v>207</v>
      </c>
      <c r="O29" s="63">
        <v>463500</v>
      </c>
      <c r="P29" s="63">
        <v>906174.56</v>
      </c>
      <c r="Q29" s="58">
        <v>1068540.49</v>
      </c>
      <c r="R29" s="48"/>
      <c r="S29" s="51">
        <v>13301</v>
      </c>
      <c r="T29" s="52" t="s">
        <v>207</v>
      </c>
      <c r="U29" s="63">
        <v>257500</v>
      </c>
      <c r="V29" s="63">
        <v>1124512.18</v>
      </c>
      <c r="W29" s="58">
        <v>765225</v>
      </c>
      <c r="X29" s="48"/>
      <c r="Y29" s="51">
        <v>13301</v>
      </c>
      <c r="Z29" s="52" t="s">
        <v>207</v>
      </c>
      <c r="AA29" s="63">
        <v>1915.56</v>
      </c>
      <c r="AB29" s="63">
        <v>4993.46</v>
      </c>
      <c r="AC29" s="58">
        <v>5973.0267999999996</v>
      </c>
      <c r="AD29" s="46"/>
      <c r="AE29" s="51">
        <v>13301</v>
      </c>
      <c r="AF29" s="52" t="s">
        <v>207</v>
      </c>
      <c r="AG29" s="59">
        <v>449974</v>
      </c>
      <c r="AH29" s="59">
        <v>264200.63</v>
      </c>
      <c r="AI29" s="60">
        <v>516150.52423999994</v>
      </c>
      <c r="AJ29" s="46"/>
    </row>
    <row r="30" spans="1:36" s="61" customFormat="1" ht="11.25" x14ac:dyDescent="0.2">
      <c r="A30" s="51">
        <v>13403</v>
      </c>
      <c r="B30" s="52" t="s">
        <v>208</v>
      </c>
      <c r="C30" s="53">
        <f t="shared" si="0"/>
        <v>168000</v>
      </c>
      <c r="D30" s="53">
        <f t="shared" si="0"/>
        <v>98000</v>
      </c>
      <c r="E30" s="54">
        <f t="shared" si="0"/>
        <v>168000</v>
      </c>
      <c r="F30" s="46"/>
      <c r="G30" s="51">
        <v>13403</v>
      </c>
      <c r="H30" s="52" t="s">
        <v>208</v>
      </c>
      <c r="I30" s="57">
        <v>0</v>
      </c>
      <c r="J30" s="57"/>
      <c r="K30" s="58">
        <v>0</v>
      </c>
      <c r="L30" s="62"/>
      <c r="M30" s="51">
        <v>13403</v>
      </c>
      <c r="N30" s="52" t="s">
        <v>208</v>
      </c>
      <c r="O30" s="57">
        <v>0</v>
      </c>
      <c r="P30" s="57"/>
      <c r="Q30" s="58"/>
      <c r="R30" s="48"/>
      <c r="S30" s="51">
        <v>13403</v>
      </c>
      <c r="T30" s="52" t="s">
        <v>208</v>
      </c>
      <c r="U30" s="57">
        <v>0</v>
      </c>
      <c r="V30" s="57"/>
      <c r="W30" s="58">
        <v>0</v>
      </c>
      <c r="X30" s="48"/>
      <c r="Y30" s="51">
        <v>13403</v>
      </c>
      <c r="Z30" s="52" t="s">
        <v>208</v>
      </c>
      <c r="AA30" s="63"/>
      <c r="AB30" s="63"/>
      <c r="AC30" s="58">
        <v>0</v>
      </c>
      <c r="AD30" s="46"/>
      <c r="AE30" s="51">
        <v>13403</v>
      </c>
      <c r="AF30" s="52" t="s">
        <v>208</v>
      </c>
      <c r="AG30" s="59">
        <v>168000</v>
      </c>
      <c r="AH30" s="59">
        <v>98000</v>
      </c>
      <c r="AI30" s="60">
        <v>168000</v>
      </c>
      <c r="AJ30" s="46"/>
    </row>
    <row r="31" spans="1:36" s="61" customFormat="1" ht="22.5" x14ac:dyDescent="0.2">
      <c r="A31" s="51">
        <v>14106</v>
      </c>
      <c r="B31" s="52" t="s">
        <v>209</v>
      </c>
      <c r="C31" s="53">
        <f t="shared" si="0"/>
        <v>21809136.678602424</v>
      </c>
      <c r="D31" s="53">
        <f t="shared" si="0"/>
        <v>12266279.23</v>
      </c>
      <c r="E31" s="54">
        <f t="shared" si="0"/>
        <v>24688122.508537259</v>
      </c>
      <c r="F31" s="46"/>
      <c r="G31" s="51">
        <v>14106</v>
      </c>
      <c r="H31" s="52" t="s">
        <v>209</v>
      </c>
      <c r="I31" s="55">
        <v>14903817.061396081</v>
      </c>
      <c r="J31" s="55">
        <v>9112920.6699999999</v>
      </c>
      <c r="K31" s="58">
        <v>17947084.255693808</v>
      </c>
      <c r="L31" s="62"/>
      <c r="M31" s="51">
        <v>14106</v>
      </c>
      <c r="N31" s="52" t="s">
        <v>209</v>
      </c>
      <c r="O31" s="57">
        <v>2849918.476193279</v>
      </c>
      <c r="P31" s="57">
        <v>1171519.1599999999</v>
      </c>
      <c r="Q31" s="58">
        <v>2963915.22</v>
      </c>
      <c r="R31" s="48"/>
      <c r="S31" s="51">
        <v>14106</v>
      </c>
      <c r="T31" s="52" t="s">
        <v>209</v>
      </c>
      <c r="U31" s="63">
        <v>2064159.5410130606</v>
      </c>
      <c r="V31" s="63">
        <v>1015425.17</v>
      </c>
      <c r="W31" s="58">
        <v>1926084.3272434524</v>
      </c>
      <c r="X31" s="48"/>
      <c r="Y31" s="51">
        <v>14106</v>
      </c>
      <c r="Z31" s="52" t="s">
        <v>209</v>
      </c>
      <c r="AA31" s="57"/>
      <c r="AB31" s="57">
        <v>46133.82</v>
      </c>
      <c r="AC31" s="58">
        <v>80000</v>
      </c>
      <c r="AD31" s="46"/>
      <c r="AE31" s="51">
        <v>14106</v>
      </c>
      <c r="AF31" s="52" t="s">
        <v>209</v>
      </c>
      <c r="AG31" s="59">
        <v>1991241.6</v>
      </c>
      <c r="AH31" s="59">
        <v>920280.41</v>
      </c>
      <c r="AI31" s="60">
        <v>1771038.7056</v>
      </c>
      <c r="AJ31" s="46"/>
    </row>
    <row r="32" spans="1:36" s="61" customFormat="1" ht="22.5" x14ac:dyDescent="0.2">
      <c r="A32" s="51">
        <v>14109</v>
      </c>
      <c r="B32" s="52" t="s">
        <v>210</v>
      </c>
      <c r="C32" s="53">
        <f t="shared" si="0"/>
        <v>175040.4</v>
      </c>
      <c r="D32" s="53">
        <f t="shared" si="0"/>
        <v>2063014.74</v>
      </c>
      <c r="E32" s="54">
        <f t="shared" si="0"/>
        <v>5330291.6119999997</v>
      </c>
      <c r="F32" s="46"/>
      <c r="G32" s="51">
        <v>14109</v>
      </c>
      <c r="H32" s="52" t="s">
        <v>210</v>
      </c>
      <c r="I32" s="55">
        <v>0</v>
      </c>
      <c r="J32" s="55"/>
      <c r="K32" s="58">
        <v>0</v>
      </c>
      <c r="L32" s="62"/>
      <c r="M32" s="51">
        <v>14109</v>
      </c>
      <c r="N32" s="52" t="s">
        <v>210</v>
      </c>
      <c r="O32" s="63"/>
      <c r="P32" s="63">
        <v>1874252.99</v>
      </c>
      <c r="Q32" s="176">
        <v>4800000</v>
      </c>
      <c r="R32" s="177" t="s">
        <v>655</v>
      </c>
      <c r="S32" s="51">
        <v>14109</v>
      </c>
      <c r="T32" s="52" t="s">
        <v>210</v>
      </c>
      <c r="U32" s="57">
        <v>0</v>
      </c>
      <c r="V32" s="57"/>
      <c r="W32" s="58">
        <v>0</v>
      </c>
      <c r="X32" s="48"/>
      <c r="Y32" s="51">
        <v>14109</v>
      </c>
      <c r="Z32" s="52" t="s">
        <v>210</v>
      </c>
      <c r="AA32" s="63">
        <v>175040.4</v>
      </c>
      <c r="AB32" s="63">
        <v>188761.75</v>
      </c>
      <c r="AC32" s="58">
        <v>530291.61199999996</v>
      </c>
      <c r="AD32" s="46"/>
      <c r="AE32" s="51">
        <v>14109</v>
      </c>
      <c r="AF32" s="52" t="s">
        <v>210</v>
      </c>
      <c r="AG32" s="59"/>
      <c r="AH32" s="59"/>
      <c r="AI32" s="60"/>
      <c r="AJ32" s="46"/>
    </row>
    <row r="33" spans="1:36" s="61" customFormat="1" ht="22.5" x14ac:dyDescent="0.2">
      <c r="A33" s="51">
        <v>14303</v>
      </c>
      <c r="B33" s="52" t="s">
        <v>211</v>
      </c>
      <c r="C33" s="53">
        <f t="shared" si="0"/>
        <v>0</v>
      </c>
      <c r="D33" s="53">
        <f t="shared" si="0"/>
        <v>0</v>
      </c>
      <c r="E33" s="54">
        <f t="shared" si="0"/>
        <v>0</v>
      </c>
      <c r="F33" s="46"/>
      <c r="G33" s="51">
        <v>14303</v>
      </c>
      <c r="H33" s="52" t="s">
        <v>211</v>
      </c>
      <c r="I33" s="55">
        <v>0</v>
      </c>
      <c r="J33" s="55"/>
      <c r="K33" s="58">
        <v>0</v>
      </c>
      <c r="L33" s="62"/>
      <c r="M33" s="51">
        <v>14303</v>
      </c>
      <c r="N33" s="52" t="s">
        <v>211</v>
      </c>
      <c r="O33" s="63">
        <v>0</v>
      </c>
      <c r="P33" s="63"/>
      <c r="Q33" s="58"/>
      <c r="R33" s="48"/>
      <c r="S33" s="51">
        <v>14303</v>
      </c>
      <c r="T33" s="52" t="s">
        <v>211</v>
      </c>
      <c r="U33" s="63">
        <v>0</v>
      </c>
      <c r="V33" s="63"/>
      <c r="W33" s="58">
        <v>0</v>
      </c>
      <c r="X33" s="48"/>
      <c r="Y33" s="51">
        <v>14303</v>
      </c>
      <c r="Z33" s="52" t="s">
        <v>211</v>
      </c>
      <c r="AA33" s="63"/>
      <c r="AB33" s="63"/>
      <c r="AC33" s="58">
        <v>0</v>
      </c>
      <c r="AD33" s="46"/>
      <c r="AE33" s="51">
        <v>14303</v>
      </c>
      <c r="AF33" s="52" t="s">
        <v>211</v>
      </c>
      <c r="AG33" s="59"/>
      <c r="AH33" s="59"/>
      <c r="AI33" s="60"/>
      <c r="AJ33" s="46"/>
    </row>
    <row r="34" spans="1:36" s="61" customFormat="1" ht="11.25" x14ac:dyDescent="0.2">
      <c r="A34" s="51">
        <v>14402</v>
      </c>
      <c r="B34" s="52" t="s">
        <v>212</v>
      </c>
      <c r="C34" s="53">
        <f t="shared" si="0"/>
        <v>0</v>
      </c>
      <c r="D34" s="53">
        <f t="shared" si="0"/>
        <v>0</v>
      </c>
      <c r="E34" s="54">
        <f t="shared" si="0"/>
        <v>0</v>
      </c>
      <c r="F34" s="46"/>
      <c r="G34" s="51">
        <v>14402</v>
      </c>
      <c r="H34" s="52" t="s">
        <v>212</v>
      </c>
      <c r="I34" s="57">
        <v>0</v>
      </c>
      <c r="J34" s="57"/>
      <c r="K34" s="58">
        <v>0</v>
      </c>
      <c r="L34" s="62"/>
      <c r="M34" s="51">
        <v>14402</v>
      </c>
      <c r="N34" s="52" t="s">
        <v>212</v>
      </c>
      <c r="O34" s="57">
        <v>0</v>
      </c>
      <c r="P34" s="57"/>
      <c r="Q34" s="58"/>
      <c r="R34" s="48"/>
      <c r="S34" s="51">
        <v>14402</v>
      </c>
      <c r="T34" s="52" t="s">
        <v>212</v>
      </c>
      <c r="U34" s="57">
        <v>0</v>
      </c>
      <c r="V34" s="57"/>
      <c r="W34" s="58">
        <v>0</v>
      </c>
      <c r="X34" s="48"/>
      <c r="Y34" s="51">
        <v>14402</v>
      </c>
      <c r="Z34" s="52" t="s">
        <v>212</v>
      </c>
      <c r="AA34" s="63"/>
      <c r="AB34" s="63"/>
      <c r="AC34" s="58">
        <v>0</v>
      </c>
      <c r="AD34" s="46"/>
      <c r="AE34" s="51">
        <v>14402</v>
      </c>
      <c r="AF34" s="52" t="s">
        <v>212</v>
      </c>
      <c r="AG34" s="59"/>
      <c r="AH34" s="59"/>
      <c r="AI34" s="60"/>
      <c r="AJ34" s="46"/>
    </row>
    <row r="35" spans="1:36" s="61" customFormat="1" ht="22.5" x14ac:dyDescent="0.2">
      <c r="A35" s="51">
        <v>14403</v>
      </c>
      <c r="B35" s="52" t="s">
        <v>213</v>
      </c>
      <c r="C35" s="53">
        <f t="shared" si="0"/>
        <v>3035635.5800460787</v>
      </c>
      <c r="D35" s="53">
        <f t="shared" si="0"/>
        <v>328129.08999999997</v>
      </c>
      <c r="E35" s="58">
        <f t="shared" si="0"/>
        <v>3402751.9302971289</v>
      </c>
      <c r="F35" s="46"/>
      <c r="G35" s="51">
        <v>14403</v>
      </c>
      <c r="H35" s="52" t="s">
        <v>213</v>
      </c>
      <c r="I35" s="55">
        <v>1476021.8034040791</v>
      </c>
      <c r="J35" s="55">
        <v>145519.18</v>
      </c>
      <c r="K35" s="58">
        <v>1579343.3296423645</v>
      </c>
      <c r="L35" s="62"/>
      <c r="M35" s="51">
        <v>14403</v>
      </c>
      <c r="N35" s="52" t="s">
        <v>213</v>
      </c>
      <c r="O35" s="63">
        <v>842894.52357912122</v>
      </c>
      <c r="P35" s="63">
        <v>118141.92</v>
      </c>
      <c r="Q35" s="58">
        <v>876610.3</v>
      </c>
      <c r="R35" s="48"/>
      <c r="S35" s="51">
        <v>14403</v>
      </c>
      <c r="T35" s="52" t="s">
        <v>213</v>
      </c>
      <c r="U35" s="63">
        <v>329579.90306287794</v>
      </c>
      <c r="V35" s="63">
        <v>17779.88</v>
      </c>
      <c r="W35" s="58">
        <v>539467.30015476421</v>
      </c>
      <c r="X35" s="48"/>
      <c r="Y35" s="51">
        <v>14403</v>
      </c>
      <c r="Z35" s="52" t="s">
        <v>213</v>
      </c>
      <c r="AA35" s="63">
        <v>29388.35</v>
      </c>
      <c r="AB35" s="63">
        <v>5224.04</v>
      </c>
      <c r="AC35" s="58">
        <v>35270.000499999995</v>
      </c>
      <c r="AD35" s="46"/>
      <c r="AE35" s="51">
        <v>14403</v>
      </c>
      <c r="AF35" s="52" t="s">
        <v>213</v>
      </c>
      <c r="AG35" s="59">
        <v>357751</v>
      </c>
      <c r="AH35" s="59">
        <v>41464.07</v>
      </c>
      <c r="AI35" s="60">
        <v>372061</v>
      </c>
      <c r="AJ35" s="46"/>
    </row>
    <row r="36" spans="1:36" s="61" customFormat="1" ht="11.25" x14ac:dyDescent="0.2">
      <c r="A36" s="51">
        <v>14406</v>
      </c>
      <c r="B36" s="52" t="s">
        <v>214</v>
      </c>
      <c r="C36" s="53">
        <f t="shared" si="0"/>
        <v>0</v>
      </c>
      <c r="D36" s="53">
        <f t="shared" si="0"/>
        <v>0</v>
      </c>
      <c r="E36" s="54">
        <f t="shared" si="0"/>
        <v>0</v>
      </c>
      <c r="F36" s="46"/>
      <c r="G36" s="51">
        <v>14406</v>
      </c>
      <c r="H36" s="52" t="s">
        <v>214</v>
      </c>
      <c r="I36" s="57">
        <v>0</v>
      </c>
      <c r="J36" s="57"/>
      <c r="K36" s="58">
        <v>0</v>
      </c>
      <c r="L36" s="62"/>
      <c r="M36" s="51">
        <v>14406</v>
      </c>
      <c r="N36" s="52" t="s">
        <v>214</v>
      </c>
      <c r="O36" s="57">
        <v>0</v>
      </c>
      <c r="P36" s="57"/>
      <c r="Q36" s="58"/>
      <c r="R36" s="48"/>
      <c r="S36" s="51">
        <v>14406</v>
      </c>
      <c r="T36" s="52" t="s">
        <v>214</v>
      </c>
      <c r="U36" s="57">
        <v>0</v>
      </c>
      <c r="V36" s="57"/>
      <c r="W36" s="58">
        <v>0</v>
      </c>
      <c r="X36" s="48"/>
      <c r="Y36" s="51">
        <v>14406</v>
      </c>
      <c r="Z36" s="52" t="s">
        <v>214</v>
      </c>
      <c r="AA36" s="57"/>
      <c r="AB36" s="57"/>
      <c r="AC36" s="58">
        <v>0</v>
      </c>
      <c r="AD36" s="46"/>
      <c r="AE36" s="51">
        <v>14406</v>
      </c>
      <c r="AF36" s="52" t="s">
        <v>214</v>
      </c>
      <c r="AG36" s="59"/>
      <c r="AH36" s="59"/>
      <c r="AI36" s="60"/>
      <c r="AJ36" s="46"/>
    </row>
    <row r="37" spans="1:36" s="61" customFormat="1" ht="22.5" x14ac:dyDescent="0.2">
      <c r="A37" s="51">
        <v>15101</v>
      </c>
      <c r="B37" s="52" t="s">
        <v>215</v>
      </c>
      <c r="C37" s="53">
        <f t="shared" si="0"/>
        <v>7554706.4950730223</v>
      </c>
      <c r="D37" s="53">
        <f t="shared" si="0"/>
        <v>4089668.5800000005</v>
      </c>
      <c r="E37" s="54">
        <f t="shared" si="0"/>
        <v>8038849.5964853484</v>
      </c>
      <c r="F37" s="46"/>
      <c r="G37" s="51">
        <v>15101</v>
      </c>
      <c r="H37" s="52" t="s">
        <v>215</v>
      </c>
      <c r="I37" s="55">
        <v>4707057.3357315985</v>
      </c>
      <c r="J37" s="55">
        <v>2858753.95</v>
      </c>
      <c r="K37" s="58">
        <v>5036551.3492328105</v>
      </c>
      <c r="L37" s="62"/>
      <c r="M37" s="51">
        <v>15101</v>
      </c>
      <c r="N37" s="52" t="s">
        <v>215</v>
      </c>
      <c r="O37" s="63">
        <v>1921961.8124943003</v>
      </c>
      <c r="P37" s="63">
        <v>800607.9</v>
      </c>
      <c r="Q37" s="58">
        <v>1998840.28</v>
      </c>
      <c r="R37" s="48"/>
      <c r="S37" s="51">
        <v>15101</v>
      </c>
      <c r="T37" s="52" t="s">
        <v>215</v>
      </c>
      <c r="U37" s="63">
        <v>880335.79684712354</v>
      </c>
      <c r="V37" s="63">
        <v>375540.26</v>
      </c>
      <c r="W37" s="58">
        <v>906745.87075253727</v>
      </c>
      <c r="X37" s="48"/>
      <c r="Y37" s="51">
        <v>15101</v>
      </c>
      <c r="Z37" s="52" t="s">
        <v>215</v>
      </c>
      <c r="AA37" s="63">
        <v>45351.55</v>
      </c>
      <c r="AB37" s="63">
        <v>54766.47</v>
      </c>
      <c r="AC37" s="58">
        <v>96712.0965</v>
      </c>
      <c r="AD37" s="46"/>
      <c r="AE37" s="51">
        <v>15101</v>
      </c>
      <c r="AF37" s="52" t="s">
        <v>215</v>
      </c>
      <c r="AG37" s="59"/>
      <c r="AH37" s="59"/>
      <c r="AI37" s="60"/>
      <c r="AJ37" s="46"/>
    </row>
    <row r="38" spans="1:36" s="61" customFormat="1" ht="11.25" x14ac:dyDescent="0.2">
      <c r="A38" s="51">
        <v>15201</v>
      </c>
      <c r="B38" s="52" t="s">
        <v>216</v>
      </c>
      <c r="C38" s="53">
        <f t="shared" si="0"/>
        <v>0</v>
      </c>
      <c r="D38" s="53">
        <f t="shared" si="0"/>
        <v>2951252.91</v>
      </c>
      <c r="E38" s="54">
        <f t="shared" si="0"/>
        <v>4056898.32</v>
      </c>
      <c r="F38" s="46"/>
      <c r="G38" s="51">
        <v>15201</v>
      </c>
      <c r="H38" s="52" t="s">
        <v>216</v>
      </c>
      <c r="I38" s="57">
        <v>0</v>
      </c>
      <c r="J38" s="57">
        <v>2458327.98</v>
      </c>
      <c r="K38" s="58">
        <v>3385000</v>
      </c>
      <c r="L38" s="62"/>
      <c r="M38" s="51">
        <v>15201</v>
      </c>
      <c r="N38" s="52" t="s">
        <v>216</v>
      </c>
      <c r="O38" s="63">
        <v>0</v>
      </c>
      <c r="P38" s="63">
        <v>239925.68</v>
      </c>
      <c r="Q38" s="58">
        <v>671898.32</v>
      </c>
      <c r="R38" s="48"/>
      <c r="S38" s="51">
        <v>15201</v>
      </c>
      <c r="T38" s="52" t="s">
        <v>216</v>
      </c>
      <c r="U38" s="63">
        <v>0</v>
      </c>
      <c r="V38" s="63">
        <v>158836.51999999999</v>
      </c>
      <c r="W38" s="58">
        <v>0</v>
      </c>
      <c r="X38" s="48"/>
      <c r="Y38" s="51">
        <v>15201</v>
      </c>
      <c r="Z38" s="52" t="s">
        <v>216</v>
      </c>
      <c r="AA38" s="63"/>
      <c r="AB38" s="63"/>
      <c r="AC38" s="58">
        <v>0</v>
      </c>
      <c r="AD38" s="46"/>
      <c r="AE38" s="51">
        <v>15201</v>
      </c>
      <c r="AF38" s="52" t="s">
        <v>216</v>
      </c>
      <c r="AG38" s="59"/>
      <c r="AH38" s="59">
        <v>94162.73</v>
      </c>
      <c r="AI38" s="60"/>
      <c r="AJ38" s="46"/>
    </row>
    <row r="39" spans="1:36" s="61" customFormat="1" ht="11.25" x14ac:dyDescent="0.2">
      <c r="A39" s="51">
        <v>15202</v>
      </c>
      <c r="B39" s="52" t="s">
        <v>217</v>
      </c>
      <c r="C39" s="53">
        <f t="shared" si="0"/>
        <v>4928.2679996987245</v>
      </c>
      <c r="D39" s="53">
        <f t="shared" si="0"/>
        <v>0</v>
      </c>
      <c r="E39" s="54">
        <f t="shared" si="0"/>
        <v>5273.2467596776351</v>
      </c>
      <c r="F39" s="46"/>
      <c r="G39" s="51">
        <v>15202</v>
      </c>
      <c r="H39" s="52" t="s">
        <v>217</v>
      </c>
      <c r="I39" s="57">
        <v>4928.2679996987245</v>
      </c>
      <c r="J39" s="57"/>
      <c r="K39" s="58">
        <v>5273.2467596776351</v>
      </c>
      <c r="L39" s="62"/>
      <c r="M39" s="51">
        <v>15202</v>
      </c>
      <c r="N39" s="52" t="s">
        <v>217</v>
      </c>
      <c r="O39" s="63">
        <v>0</v>
      </c>
      <c r="P39" s="63"/>
      <c r="Q39" s="58"/>
      <c r="R39" s="48"/>
      <c r="S39" s="51">
        <v>15202</v>
      </c>
      <c r="T39" s="52" t="s">
        <v>217</v>
      </c>
      <c r="U39" s="64">
        <v>0</v>
      </c>
      <c r="V39" s="64"/>
      <c r="W39" s="58">
        <v>0</v>
      </c>
      <c r="X39" s="48"/>
      <c r="Y39" s="51">
        <v>15202</v>
      </c>
      <c r="Z39" s="52" t="s">
        <v>217</v>
      </c>
      <c r="AA39" s="64"/>
      <c r="AB39" s="64"/>
      <c r="AC39" s="58">
        <v>0</v>
      </c>
      <c r="AD39" s="46"/>
      <c r="AE39" s="51">
        <v>15202</v>
      </c>
      <c r="AF39" s="52" t="s">
        <v>217</v>
      </c>
      <c r="AG39" s="59"/>
      <c r="AH39" s="59"/>
      <c r="AI39" s="60"/>
      <c r="AJ39" s="46"/>
    </row>
    <row r="40" spans="1:36" s="61" customFormat="1" ht="22.5" x14ac:dyDescent="0.2">
      <c r="A40" s="51">
        <v>15404</v>
      </c>
      <c r="B40" s="52" t="s">
        <v>218</v>
      </c>
      <c r="C40" s="53">
        <f t="shared" si="0"/>
        <v>423571.23</v>
      </c>
      <c r="D40" s="53">
        <f t="shared" si="0"/>
        <v>360678.06</v>
      </c>
      <c r="E40" s="54">
        <f t="shared" si="0"/>
        <v>643876.12224000006</v>
      </c>
      <c r="F40" s="46"/>
      <c r="G40" s="51">
        <v>15404</v>
      </c>
      <c r="H40" s="52" t="s">
        <v>218</v>
      </c>
      <c r="I40" s="57">
        <v>0</v>
      </c>
      <c r="J40" s="57"/>
      <c r="K40" s="58">
        <v>0</v>
      </c>
      <c r="L40" s="62"/>
      <c r="M40" s="51">
        <v>15404</v>
      </c>
      <c r="N40" s="52" t="s">
        <v>218</v>
      </c>
      <c r="O40" s="63">
        <v>0</v>
      </c>
      <c r="P40" s="63"/>
      <c r="Q40" s="58"/>
      <c r="R40" s="48"/>
      <c r="S40" s="51">
        <v>15404</v>
      </c>
      <c r="T40" s="52" t="s">
        <v>218</v>
      </c>
      <c r="U40" s="63">
        <v>0</v>
      </c>
      <c r="V40" s="63"/>
      <c r="W40" s="58">
        <v>0</v>
      </c>
      <c r="X40" s="48"/>
      <c r="Y40" s="51">
        <v>15404</v>
      </c>
      <c r="Z40" s="52" t="s">
        <v>218</v>
      </c>
      <c r="AA40" s="63"/>
      <c r="AB40" s="63"/>
      <c r="AC40" s="58">
        <v>0</v>
      </c>
      <c r="AD40" s="46"/>
      <c r="AE40" s="51">
        <v>15404</v>
      </c>
      <c r="AF40" s="52" t="s">
        <v>218</v>
      </c>
      <c r="AG40" s="59">
        <v>423571.23</v>
      </c>
      <c r="AH40" s="59">
        <v>360678.06</v>
      </c>
      <c r="AI40" s="60">
        <v>643876.12224000006</v>
      </c>
      <c r="AJ40" s="46"/>
    </row>
    <row r="41" spans="1:36" s="61" customFormat="1" ht="11.25" x14ac:dyDescent="0.2">
      <c r="A41" s="51">
        <v>15409</v>
      </c>
      <c r="B41" s="52" t="s">
        <v>219</v>
      </c>
      <c r="C41" s="53">
        <f t="shared" si="0"/>
        <v>4334038.537623791</v>
      </c>
      <c r="D41" s="53">
        <f t="shared" si="0"/>
        <v>2773864.63</v>
      </c>
      <c r="E41" s="54">
        <f t="shared" si="0"/>
        <v>4574871.2352574561</v>
      </c>
      <c r="F41" s="46"/>
      <c r="G41" s="51">
        <v>15409</v>
      </c>
      <c r="H41" s="52" t="s">
        <v>219</v>
      </c>
      <c r="I41" s="57">
        <v>3869038.537623791</v>
      </c>
      <c r="J41" s="57">
        <v>2530489.67</v>
      </c>
      <c r="K41" s="58">
        <v>4139871.2352574565</v>
      </c>
      <c r="L41" s="62"/>
      <c r="M41" s="51">
        <v>15409</v>
      </c>
      <c r="N41" s="52" t="s">
        <v>219</v>
      </c>
      <c r="O41" s="57">
        <v>0</v>
      </c>
      <c r="P41" s="57"/>
      <c r="Q41" s="58"/>
      <c r="R41" s="48"/>
      <c r="S41" s="51">
        <v>15409</v>
      </c>
      <c r="T41" s="52" t="s">
        <v>219</v>
      </c>
      <c r="U41" s="57">
        <v>0</v>
      </c>
      <c r="V41" s="57"/>
      <c r="W41" s="58">
        <v>0</v>
      </c>
      <c r="X41" s="48"/>
      <c r="Y41" s="51">
        <v>15409</v>
      </c>
      <c r="Z41" s="52" t="s">
        <v>219</v>
      </c>
      <c r="AA41" s="57"/>
      <c r="AB41" s="57"/>
      <c r="AC41" s="58">
        <v>0</v>
      </c>
      <c r="AD41" s="46"/>
      <c r="AE41" s="51">
        <v>15409</v>
      </c>
      <c r="AF41" s="52" t="s">
        <v>219</v>
      </c>
      <c r="AG41" s="59">
        <v>465000</v>
      </c>
      <c r="AH41" s="59">
        <v>243374.96</v>
      </c>
      <c r="AI41" s="60">
        <v>435000</v>
      </c>
      <c r="AJ41" s="46"/>
    </row>
    <row r="42" spans="1:36" s="61" customFormat="1" ht="11.25" x14ac:dyDescent="0.2">
      <c r="A42" s="51">
        <v>15419</v>
      </c>
      <c r="B42" s="52" t="s">
        <v>220</v>
      </c>
      <c r="C42" s="53">
        <f t="shared" si="0"/>
        <v>1437590.6249575764</v>
      </c>
      <c r="D42" s="53">
        <f t="shared" si="0"/>
        <v>834345.5</v>
      </c>
      <c r="E42" s="54">
        <f t="shared" si="0"/>
        <v>1538221.9687046069</v>
      </c>
      <c r="F42" s="46"/>
      <c r="G42" s="51">
        <v>15419</v>
      </c>
      <c r="H42" s="52" t="s">
        <v>220</v>
      </c>
      <c r="I42" s="55">
        <v>1437590.6249575764</v>
      </c>
      <c r="J42" s="55">
        <v>834345.5</v>
      </c>
      <c r="K42" s="58">
        <v>1538221.9687046069</v>
      </c>
      <c r="L42" s="62"/>
      <c r="M42" s="51">
        <v>15419</v>
      </c>
      <c r="N42" s="52" t="s">
        <v>220</v>
      </c>
      <c r="O42" s="63">
        <v>0</v>
      </c>
      <c r="P42" s="63"/>
      <c r="Q42" s="58"/>
      <c r="R42" s="48"/>
      <c r="S42" s="51">
        <v>15419</v>
      </c>
      <c r="T42" s="52" t="s">
        <v>220</v>
      </c>
      <c r="U42" s="63">
        <v>0</v>
      </c>
      <c r="V42" s="63"/>
      <c r="W42" s="58">
        <v>0</v>
      </c>
      <c r="X42" s="48"/>
      <c r="Y42" s="51">
        <v>15419</v>
      </c>
      <c r="Z42" s="52" t="s">
        <v>220</v>
      </c>
      <c r="AA42" s="63"/>
      <c r="AB42" s="63"/>
      <c r="AC42" s="58">
        <v>0</v>
      </c>
      <c r="AD42" s="46"/>
      <c r="AE42" s="51">
        <v>15419</v>
      </c>
      <c r="AF42" s="52" t="s">
        <v>220</v>
      </c>
      <c r="AG42" s="59"/>
      <c r="AH42" s="59"/>
      <c r="AI42" s="60"/>
      <c r="AJ42" s="46"/>
    </row>
    <row r="43" spans="1:36" s="61" customFormat="1" ht="11.25" x14ac:dyDescent="0.2">
      <c r="A43" s="51">
        <v>15901</v>
      </c>
      <c r="B43" s="52" t="s">
        <v>221</v>
      </c>
      <c r="C43" s="53">
        <f t="shared" si="0"/>
        <v>15006150.644206733</v>
      </c>
      <c r="D43" s="53">
        <f t="shared" si="0"/>
        <v>5464784.4299999997</v>
      </c>
      <c r="E43" s="54">
        <f t="shared" si="0"/>
        <v>15622630.243489299</v>
      </c>
      <c r="F43" s="46"/>
      <c r="G43" s="51">
        <v>15901</v>
      </c>
      <c r="H43" s="52" t="s">
        <v>221</v>
      </c>
      <c r="I43" s="57">
        <v>5722493.5148301981</v>
      </c>
      <c r="J43" s="57">
        <v>2652892.7999999998</v>
      </c>
      <c r="K43" s="58">
        <v>5123068.0608683117</v>
      </c>
      <c r="L43" s="62"/>
      <c r="M43" s="51">
        <v>15901</v>
      </c>
      <c r="N43" s="52" t="s">
        <v>221</v>
      </c>
      <c r="O43" s="63">
        <v>3739533.9326571301</v>
      </c>
      <c r="P43" s="63">
        <v>1853049.16</v>
      </c>
      <c r="Q43" s="58">
        <v>3889115.29</v>
      </c>
      <c r="R43" s="65"/>
      <c r="S43" s="51">
        <v>15901</v>
      </c>
      <c r="T43" s="52" t="s">
        <v>221</v>
      </c>
      <c r="U43" s="63">
        <v>5544123.1967194052</v>
      </c>
      <c r="V43" s="63">
        <v>800325.23</v>
      </c>
      <c r="W43" s="58">
        <v>6360446.8926209873</v>
      </c>
      <c r="X43" s="48"/>
      <c r="Y43" s="51">
        <v>15901</v>
      </c>
      <c r="Z43" s="52" t="s">
        <v>221</v>
      </c>
      <c r="AA43" s="63">
        <v>0</v>
      </c>
      <c r="AB43" s="63">
        <v>158517.24</v>
      </c>
      <c r="AC43" s="58">
        <v>250000</v>
      </c>
      <c r="AD43" s="46"/>
      <c r="AE43" s="51">
        <v>15901</v>
      </c>
      <c r="AF43" s="52" t="s">
        <v>221</v>
      </c>
      <c r="AG43" s="59"/>
      <c r="AH43" s="59"/>
      <c r="AI43" s="60"/>
      <c r="AJ43" s="46"/>
    </row>
    <row r="44" spans="1:36" s="61" customFormat="1" ht="11.25" x14ac:dyDescent="0.2">
      <c r="A44" s="51">
        <v>17102</v>
      </c>
      <c r="B44" s="52" t="s">
        <v>222</v>
      </c>
      <c r="C44" s="53">
        <f t="shared" si="0"/>
        <v>0</v>
      </c>
      <c r="D44" s="53">
        <f t="shared" si="0"/>
        <v>0</v>
      </c>
      <c r="E44" s="54">
        <f t="shared" si="0"/>
        <v>0</v>
      </c>
      <c r="F44" s="46"/>
      <c r="G44" s="51">
        <v>17102</v>
      </c>
      <c r="H44" s="52" t="s">
        <v>222</v>
      </c>
      <c r="I44" s="57">
        <v>0</v>
      </c>
      <c r="J44" s="57"/>
      <c r="K44" s="58">
        <v>0</v>
      </c>
      <c r="L44" s="62"/>
      <c r="M44" s="51">
        <v>17102</v>
      </c>
      <c r="N44" s="52" t="s">
        <v>222</v>
      </c>
      <c r="O44" s="63">
        <v>0</v>
      </c>
      <c r="P44" s="63"/>
      <c r="Q44" s="58"/>
      <c r="R44" s="48"/>
      <c r="S44" s="51">
        <v>17102</v>
      </c>
      <c r="T44" s="52" t="s">
        <v>222</v>
      </c>
      <c r="U44" s="63">
        <v>0</v>
      </c>
      <c r="V44" s="63"/>
      <c r="W44" s="58">
        <v>0</v>
      </c>
      <c r="X44" s="48"/>
      <c r="Y44" s="51">
        <v>17102</v>
      </c>
      <c r="Z44" s="52" t="s">
        <v>222</v>
      </c>
      <c r="AA44" s="63"/>
      <c r="AB44" s="63"/>
      <c r="AC44" s="58">
        <v>0</v>
      </c>
      <c r="AD44" s="46"/>
      <c r="AE44" s="51">
        <v>17102</v>
      </c>
      <c r="AF44" s="52" t="s">
        <v>222</v>
      </c>
      <c r="AG44" s="59"/>
      <c r="AH44" s="59"/>
      <c r="AI44" s="60"/>
      <c r="AJ44" s="46"/>
    </row>
    <row r="45" spans="1:36" s="61" customFormat="1" ht="11.25" x14ac:dyDescent="0.2">
      <c r="A45" s="66">
        <v>17104</v>
      </c>
      <c r="B45" s="44" t="s">
        <v>223</v>
      </c>
      <c r="C45" s="53">
        <f t="shared" si="0"/>
        <v>565769.23750556691</v>
      </c>
      <c r="D45" s="53">
        <f t="shared" si="0"/>
        <v>308990</v>
      </c>
      <c r="E45" s="54">
        <f t="shared" si="0"/>
        <v>638423.08413095656</v>
      </c>
      <c r="F45" s="46"/>
      <c r="G45" s="66">
        <v>17104</v>
      </c>
      <c r="H45" s="44" t="s">
        <v>223</v>
      </c>
      <c r="I45" s="57">
        <v>500769.23750556691</v>
      </c>
      <c r="J45" s="57">
        <v>256190</v>
      </c>
      <c r="K45" s="58">
        <v>535823.08413095656</v>
      </c>
      <c r="L45" s="62"/>
      <c r="M45" s="66">
        <v>17104</v>
      </c>
      <c r="N45" s="44" t="s">
        <v>223</v>
      </c>
      <c r="O45" s="63">
        <v>65000</v>
      </c>
      <c r="P45" s="63">
        <v>27280</v>
      </c>
      <c r="Q45" s="58">
        <v>67600</v>
      </c>
      <c r="R45" s="48"/>
      <c r="S45" s="66">
        <v>17104</v>
      </c>
      <c r="T45" s="44" t="s">
        <v>223</v>
      </c>
      <c r="U45" s="63">
        <v>0</v>
      </c>
      <c r="V45" s="63">
        <v>25520</v>
      </c>
      <c r="W45" s="58">
        <v>35000</v>
      </c>
      <c r="X45" s="48"/>
      <c r="Y45" s="66">
        <v>17104</v>
      </c>
      <c r="Z45" s="44" t="s">
        <v>223</v>
      </c>
      <c r="AA45" s="63"/>
      <c r="AB45" s="63"/>
      <c r="AC45" s="58">
        <v>0</v>
      </c>
      <c r="AD45" s="46"/>
      <c r="AE45" s="66">
        <v>17104</v>
      </c>
      <c r="AF45" s="44" t="s">
        <v>223</v>
      </c>
      <c r="AG45" s="59"/>
      <c r="AH45" s="59"/>
      <c r="AI45" s="60"/>
      <c r="AJ45" s="46"/>
    </row>
    <row r="46" spans="1:36" s="50" customFormat="1" ht="11.25" x14ac:dyDescent="0.2">
      <c r="A46" s="51"/>
      <c r="B46" s="52"/>
      <c r="C46" s="53"/>
      <c r="D46" s="53"/>
      <c r="E46" s="58"/>
      <c r="F46" s="61"/>
      <c r="G46" s="51"/>
      <c r="H46" s="52"/>
      <c r="I46" s="55"/>
      <c r="J46" s="55"/>
      <c r="K46" s="58"/>
      <c r="L46" s="62"/>
      <c r="M46" s="51"/>
      <c r="N46" s="52"/>
      <c r="O46" s="67"/>
      <c r="P46" s="67"/>
      <c r="Q46" s="58"/>
      <c r="R46" s="48"/>
      <c r="S46" s="51"/>
      <c r="T46" s="52"/>
      <c r="U46" s="63"/>
      <c r="V46" s="63"/>
      <c r="W46" s="58"/>
      <c r="X46" s="48"/>
      <c r="Y46" s="51"/>
      <c r="Z46" s="52"/>
      <c r="AA46" s="63"/>
      <c r="AB46" s="63"/>
      <c r="AC46" s="58"/>
      <c r="AD46" s="46"/>
      <c r="AE46" s="51"/>
      <c r="AF46" s="52"/>
      <c r="AG46" s="44"/>
      <c r="AH46" s="44"/>
      <c r="AI46" s="45"/>
      <c r="AJ46" s="46"/>
    </row>
    <row r="47" spans="1:36" s="50" customFormat="1" ht="11.25" x14ac:dyDescent="0.2">
      <c r="A47" s="325">
        <v>2000</v>
      </c>
      <c r="B47" s="325" t="s">
        <v>68</v>
      </c>
      <c r="C47" s="326">
        <f>SUM(C48:C83)</f>
        <v>23183978.082213648</v>
      </c>
      <c r="D47" s="326">
        <f>SUM(D48:D83)</f>
        <v>13644404.809999999</v>
      </c>
      <c r="E47" s="326">
        <f>SUM(E48:E83)</f>
        <v>35087990.797165282</v>
      </c>
      <c r="F47" s="46"/>
      <c r="G47" s="325">
        <v>2000</v>
      </c>
      <c r="H47" s="325" t="s">
        <v>68</v>
      </c>
      <c r="I47" s="326">
        <f>SUM(I48:I83)</f>
        <v>9884608.7546896767</v>
      </c>
      <c r="J47" s="326">
        <f>SUM(J48:J83)</f>
        <v>7851042.169999999</v>
      </c>
      <c r="K47" s="326">
        <f>SUM(K48:K83)</f>
        <v>19150042.377517954</v>
      </c>
      <c r="L47" s="68"/>
      <c r="M47" s="325">
        <v>2000</v>
      </c>
      <c r="N47" s="325" t="s">
        <v>68</v>
      </c>
      <c r="O47" s="326">
        <f>SUM(O48:O83)</f>
        <v>2879477.192648252</v>
      </c>
      <c r="P47" s="326">
        <f>SUM(P48:P83)</f>
        <v>1995014.1400000001</v>
      </c>
      <c r="Q47" s="326">
        <f>SUM(Q48:Q83)</f>
        <v>4204267.2170000002</v>
      </c>
      <c r="R47" s="48"/>
      <c r="S47" s="325">
        <v>2000</v>
      </c>
      <c r="T47" s="325" t="s">
        <v>68</v>
      </c>
      <c r="U47" s="326">
        <f>SUM(U48:U83)</f>
        <v>7291380.8172670584</v>
      </c>
      <c r="V47" s="326">
        <f>SUM(V48:V83)</f>
        <v>796165.15000000014</v>
      </c>
      <c r="W47" s="326">
        <f>SUM(W48:W83)</f>
        <v>7801777.4744757526</v>
      </c>
      <c r="X47" s="48"/>
      <c r="Y47" s="325">
        <v>2000</v>
      </c>
      <c r="Z47" s="325" t="s">
        <v>68</v>
      </c>
      <c r="AA47" s="326">
        <f>SUM(AA48:AA83)</f>
        <v>0</v>
      </c>
      <c r="AB47" s="326">
        <f>SUM(AB48:AB83)</f>
        <v>0</v>
      </c>
      <c r="AC47" s="326">
        <f>SUM(AC48:AC83)</f>
        <v>0</v>
      </c>
      <c r="AD47" s="46"/>
      <c r="AE47" s="325">
        <v>2000</v>
      </c>
      <c r="AF47" s="325" t="s">
        <v>68</v>
      </c>
      <c r="AG47" s="326">
        <f>SUM(AG48:AG81)+AG82</f>
        <v>3128511.3176086703</v>
      </c>
      <c r="AH47" s="326">
        <f>SUM(AH48:AH83)</f>
        <v>3002183.35</v>
      </c>
      <c r="AI47" s="326">
        <f>SUM(AI48:AI81)+AI82</f>
        <v>3931903.7281715651</v>
      </c>
      <c r="AJ47" s="46"/>
    </row>
    <row r="48" spans="1:36" s="61" customFormat="1" ht="22.5" x14ac:dyDescent="0.2">
      <c r="A48" s="51">
        <v>21101</v>
      </c>
      <c r="B48" s="52" t="s">
        <v>69</v>
      </c>
      <c r="C48" s="69">
        <f t="shared" ref="C48:E82" si="1">I48+O48+U48+AA48+AG48</f>
        <v>957116.54685850709</v>
      </c>
      <c r="D48" s="69">
        <f t="shared" si="1"/>
        <v>400698.58999999997</v>
      </c>
      <c r="E48" s="70">
        <f t="shared" si="1"/>
        <v>642519.61515409965</v>
      </c>
      <c r="F48" s="46"/>
      <c r="G48" s="51">
        <v>21101</v>
      </c>
      <c r="H48" s="52" t="s">
        <v>69</v>
      </c>
      <c r="I48" s="57">
        <v>556998.5200101122</v>
      </c>
      <c r="J48" s="57">
        <v>159008</v>
      </c>
      <c r="K48" s="71">
        <v>295988.41641082009</v>
      </c>
      <c r="L48" s="72"/>
      <c r="M48" s="51">
        <v>21101</v>
      </c>
      <c r="N48" s="52" t="s">
        <v>69</v>
      </c>
      <c r="O48" s="57">
        <v>185280.51942476904</v>
      </c>
      <c r="P48" s="57">
        <v>70382.880000000005</v>
      </c>
      <c r="Q48" s="71">
        <v>122745.51</v>
      </c>
      <c r="R48" s="48"/>
      <c r="S48" s="51">
        <v>21101</v>
      </c>
      <c r="T48" s="52" t="s">
        <v>69</v>
      </c>
      <c r="U48" s="57">
        <v>81953.871423625795</v>
      </c>
      <c r="V48" s="57">
        <v>29388.44</v>
      </c>
      <c r="W48" s="71">
        <v>87690.642423279598</v>
      </c>
      <c r="X48" s="48"/>
      <c r="Y48" s="51">
        <v>21101</v>
      </c>
      <c r="Z48" s="52" t="s">
        <v>69</v>
      </c>
      <c r="AA48" s="57"/>
      <c r="AB48" s="57"/>
      <c r="AC48" s="71"/>
      <c r="AD48" s="46"/>
      <c r="AE48" s="51">
        <v>21101</v>
      </c>
      <c r="AF48" s="52" t="s">
        <v>69</v>
      </c>
      <c r="AG48" s="59">
        <v>132883.63600000003</v>
      </c>
      <c r="AH48" s="59">
        <v>141919.26999999999</v>
      </c>
      <c r="AI48" s="60">
        <v>136095.04631999996</v>
      </c>
      <c r="AJ48" s="46"/>
    </row>
    <row r="49" spans="1:36" s="61" customFormat="1" ht="22.5" x14ac:dyDescent="0.2">
      <c r="A49" s="51">
        <v>21201</v>
      </c>
      <c r="B49" s="52" t="s">
        <v>70</v>
      </c>
      <c r="C49" s="69">
        <f t="shared" si="1"/>
        <v>168654.5260726586</v>
      </c>
      <c r="D49" s="69">
        <f t="shared" si="1"/>
        <v>2460.96</v>
      </c>
      <c r="E49" s="70">
        <f t="shared" si="1"/>
        <v>122298.29164836009</v>
      </c>
      <c r="F49" s="46"/>
      <c r="G49" s="51">
        <v>21201</v>
      </c>
      <c r="H49" s="52" t="s">
        <v>70</v>
      </c>
      <c r="I49" s="57">
        <v>65628.218496825022</v>
      </c>
      <c r="J49" s="57"/>
      <c r="K49" s="71">
        <v>70222.193791602767</v>
      </c>
      <c r="L49" s="72"/>
      <c r="M49" s="51">
        <v>21201</v>
      </c>
      <c r="N49" s="52" t="s">
        <v>70</v>
      </c>
      <c r="O49" s="57">
        <v>63702.851634938881</v>
      </c>
      <c r="P49" s="57">
        <v>649.99</v>
      </c>
      <c r="Q49" s="71">
        <v>10000</v>
      </c>
      <c r="R49" s="48"/>
      <c r="S49" s="51">
        <v>21201</v>
      </c>
      <c r="T49" s="52" t="s">
        <v>70</v>
      </c>
      <c r="U49" s="57">
        <v>39323.455940894681</v>
      </c>
      <c r="V49" s="57"/>
      <c r="W49" s="71">
        <v>42076.097856757311</v>
      </c>
      <c r="X49" s="48"/>
      <c r="Y49" s="51">
        <v>21201</v>
      </c>
      <c r="Z49" s="52" t="s">
        <v>70</v>
      </c>
      <c r="AA49" s="63"/>
      <c r="AB49" s="63"/>
      <c r="AC49" s="71"/>
      <c r="AD49" s="46"/>
      <c r="AE49" s="51">
        <v>21201</v>
      </c>
      <c r="AF49" s="52" t="s">
        <v>70</v>
      </c>
      <c r="AG49" s="59"/>
      <c r="AH49" s="59">
        <v>1810.97</v>
      </c>
      <c r="AI49" s="60"/>
      <c r="AJ49" s="46"/>
    </row>
    <row r="50" spans="1:36" s="61" customFormat="1" ht="33.75" x14ac:dyDescent="0.2">
      <c r="A50" s="51">
        <v>21401</v>
      </c>
      <c r="B50" s="52" t="s">
        <v>71</v>
      </c>
      <c r="C50" s="69">
        <f t="shared" si="1"/>
        <v>282496.10178076691</v>
      </c>
      <c r="D50" s="69">
        <f t="shared" si="1"/>
        <v>87740.010000000009</v>
      </c>
      <c r="E50" s="70">
        <f t="shared" si="1"/>
        <v>225352.71126037941</v>
      </c>
      <c r="F50" s="46"/>
      <c r="G50" s="51">
        <v>21401</v>
      </c>
      <c r="H50" s="52" t="s">
        <v>71</v>
      </c>
      <c r="I50" s="57">
        <v>136529.95257979381</v>
      </c>
      <c r="J50" s="57">
        <v>37424.480000000003</v>
      </c>
      <c r="K50" s="71">
        <v>96087.049260379368</v>
      </c>
      <c r="L50" s="72"/>
      <c r="M50" s="51">
        <v>21401</v>
      </c>
      <c r="N50" s="52" t="s">
        <v>71</v>
      </c>
      <c r="O50" s="57">
        <v>19923.989200973141</v>
      </c>
      <c r="P50" s="57">
        <v>2148.4</v>
      </c>
      <c r="Q50" s="71">
        <v>22923.99</v>
      </c>
      <c r="R50" s="48"/>
      <c r="S50" s="51">
        <v>21401</v>
      </c>
      <c r="T50" s="52" t="s">
        <v>71</v>
      </c>
      <c r="U50" s="63">
        <v>0</v>
      </c>
      <c r="V50" s="63">
        <v>4265.53</v>
      </c>
      <c r="W50" s="71">
        <v>0</v>
      </c>
      <c r="X50" s="48"/>
      <c r="Y50" s="51">
        <v>21401</v>
      </c>
      <c r="Z50" s="52" t="s">
        <v>71</v>
      </c>
      <c r="AA50" s="63"/>
      <c r="AB50" s="63"/>
      <c r="AC50" s="71"/>
      <c r="AD50" s="46"/>
      <c r="AE50" s="51">
        <v>21401</v>
      </c>
      <c r="AF50" s="52" t="s">
        <v>71</v>
      </c>
      <c r="AG50" s="59">
        <v>126042.15999999999</v>
      </c>
      <c r="AH50" s="59">
        <v>43901.599999999999</v>
      </c>
      <c r="AI50" s="60">
        <v>106341.67200000002</v>
      </c>
      <c r="AJ50" s="46"/>
    </row>
    <row r="51" spans="1:36" s="61" customFormat="1" ht="11.25" x14ac:dyDescent="0.2">
      <c r="A51" s="51">
        <v>21501</v>
      </c>
      <c r="B51" s="52" t="s">
        <v>72</v>
      </c>
      <c r="C51" s="69">
        <f t="shared" si="1"/>
        <v>0</v>
      </c>
      <c r="D51" s="69">
        <f t="shared" si="1"/>
        <v>0</v>
      </c>
      <c r="E51" s="70">
        <f t="shared" si="1"/>
        <v>0</v>
      </c>
      <c r="F51" s="46"/>
      <c r="G51" s="51">
        <v>21501</v>
      </c>
      <c r="H51" s="52" t="s">
        <v>72</v>
      </c>
      <c r="I51" s="55">
        <v>0</v>
      </c>
      <c r="J51" s="55"/>
      <c r="K51" s="71">
        <v>0</v>
      </c>
      <c r="L51" s="72"/>
      <c r="M51" s="51">
        <v>21501</v>
      </c>
      <c r="N51" s="52" t="s">
        <v>72</v>
      </c>
      <c r="O51" s="63">
        <v>0</v>
      </c>
      <c r="P51" s="63"/>
      <c r="Q51" s="71"/>
      <c r="R51" s="48"/>
      <c r="S51" s="51">
        <v>21501</v>
      </c>
      <c r="T51" s="52" t="s">
        <v>72</v>
      </c>
      <c r="U51" s="63">
        <v>0</v>
      </c>
      <c r="V51" s="63"/>
      <c r="W51" s="71">
        <v>0</v>
      </c>
      <c r="X51" s="48"/>
      <c r="Y51" s="51">
        <v>21501</v>
      </c>
      <c r="Z51" s="52" t="s">
        <v>72</v>
      </c>
      <c r="AA51" s="63"/>
      <c r="AB51" s="63"/>
      <c r="AC51" s="71"/>
      <c r="AD51" s="46"/>
      <c r="AE51" s="51">
        <v>21501</v>
      </c>
      <c r="AF51" s="52" t="s">
        <v>72</v>
      </c>
      <c r="AG51" s="59"/>
      <c r="AH51" s="59"/>
      <c r="AI51" s="60"/>
      <c r="AJ51" s="46"/>
    </row>
    <row r="52" spans="1:36" s="61" customFormat="1" ht="11.25" x14ac:dyDescent="0.2">
      <c r="A52" s="51">
        <v>21502</v>
      </c>
      <c r="B52" s="52" t="s">
        <v>224</v>
      </c>
      <c r="C52" s="69">
        <f t="shared" si="1"/>
        <v>29639.360000000001</v>
      </c>
      <c r="D52" s="69">
        <f t="shared" si="1"/>
        <v>22124.49</v>
      </c>
      <c r="E52" s="70">
        <f t="shared" si="1"/>
        <v>37049.199999999997</v>
      </c>
      <c r="F52" s="46"/>
      <c r="G52" s="51">
        <v>21502</v>
      </c>
      <c r="H52" s="52" t="s">
        <v>224</v>
      </c>
      <c r="I52" s="57">
        <v>0</v>
      </c>
      <c r="J52" s="57"/>
      <c r="K52" s="71">
        <v>0</v>
      </c>
      <c r="L52" s="72"/>
      <c r="M52" s="51">
        <v>21502</v>
      </c>
      <c r="N52" s="52" t="s">
        <v>224</v>
      </c>
      <c r="O52" s="57">
        <v>0</v>
      </c>
      <c r="P52" s="57"/>
      <c r="Q52" s="71"/>
      <c r="R52" s="48"/>
      <c r="S52" s="51">
        <v>21502</v>
      </c>
      <c r="T52" s="52" t="s">
        <v>224</v>
      </c>
      <c r="U52" s="57">
        <v>0</v>
      </c>
      <c r="V52" s="57"/>
      <c r="W52" s="71">
        <v>0</v>
      </c>
      <c r="X52" s="48"/>
      <c r="Y52" s="51">
        <v>21502</v>
      </c>
      <c r="Z52" s="52" t="s">
        <v>224</v>
      </c>
      <c r="AA52" s="63"/>
      <c r="AB52" s="63"/>
      <c r="AC52" s="71"/>
      <c r="AD52" s="46"/>
      <c r="AE52" s="51">
        <v>21502</v>
      </c>
      <c r="AF52" s="52" t="s">
        <v>224</v>
      </c>
      <c r="AG52" s="59">
        <v>29639.360000000001</v>
      </c>
      <c r="AH52" s="59">
        <v>22124.49</v>
      </c>
      <c r="AI52" s="60">
        <v>37049.199999999997</v>
      </c>
      <c r="AJ52" s="46"/>
    </row>
    <row r="53" spans="1:36" s="61" customFormat="1" ht="11.25" x14ac:dyDescent="0.2">
      <c r="A53" s="51">
        <v>21601</v>
      </c>
      <c r="B53" s="52" t="s">
        <v>73</v>
      </c>
      <c r="C53" s="69">
        <f t="shared" si="1"/>
        <v>245294.85859059572</v>
      </c>
      <c r="D53" s="69">
        <f t="shared" si="1"/>
        <v>44731.960000000006</v>
      </c>
      <c r="E53" s="70">
        <f t="shared" si="1"/>
        <v>235514.31502580864</v>
      </c>
      <c r="F53" s="46"/>
      <c r="G53" s="51">
        <v>21601</v>
      </c>
      <c r="H53" s="52" t="s">
        <v>73</v>
      </c>
      <c r="I53" s="55">
        <v>63005.213127836942</v>
      </c>
      <c r="J53" s="55">
        <v>29184.75</v>
      </c>
      <c r="K53" s="71">
        <v>67415.578046785522</v>
      </c>
      <c r="L53" s="72"/>
      <c r="M53" s="51">
        <v>21601</v>
      </c>
      <c r="N53" s="52" t="s">
        <v>73</v>
      </c>
      <c r="O53" s="63">
        <v>49501.529874886735</v>
      </c>
      <c r="P53" s="63">
        <v>8462.83</v>
      </c>
      <c r="Q53" s="71">
        <v>28437.23</v>
      </c>
      <c r="R53" s="48"/>
      <c r="S53" s="51">
        <v>21601</v>
      </c>
      <c r="T53" s="52" t="s">
        <v>73</v>
      </c>
      <c r="U53" s="63">
        <v>98191.305587872062</v>
      </c>
      <c r="V53" s="63">
        <v>6249.37</v>
      </c>
      <c r="W53" s="71">
        <v>105064.69697902311</v>
      </c>
      <c r="X53" s="48"/>
      <c r="Y53" s="51">
        <v>21601</v>
      </c>
      <c r="Z53" s="52" t="s">
        <v>73</v>
      </c>
      <c r="AA53" s="63"/>
      <c r="AB53" s="63"/>
      <c r="AC53" s="71"/>
      <c r="AD53" s="46"/>
      <c r="AE53" s="51">
        <v>21601</v>
      </c>
      <c r="AF53" s="52" t="s">
        <v>73</v>
      </c>
      <c r="AG53" s="59">
        <v>34596.81</v>
      </c>
      <c r="AH53" s="59">
        <v>835.01</v>
      </c>
      <c r="AI53" s="60">
        <v>34596.81</v>
      </c>
      <c r="AJ53" s="46"/>
    </row>
    <row r="54" spans="1:36" s="61" customFormat="1" ht="11.25" x14ac:dyDescent="0.2">
      <c r="A54" s="51">
        <v>21701</v>
      </c>
      <c r="B54" s="52" t="s">
        <v>74</v>
      </c>
      <c r="C54" s="57">
        <f t="shared" si="1"/>
        <v>0</v>
      </c>
      <c r="D54" s="69">
        <f t="shared" si="1"/>
        <v>0</v>
      </c>
      <c r="E54" s="70">
        <f t="shared" si="1"/>
        <v>0</v>
      </c>
      <c r="F54" s="46"/>
      <c r="G54" s="51">
        <v>21701</v>
      </c>
      <c r="H54" s="52" t="s">
        <v>74</v>
      </c>
      <c r="I54" s="57">
        <v>0</v>
      </c>
      <c r="J54" s="57"/>
      <c r="K54" s="71">
        <v>0</v>
      </c>
      <c r="L54" s="72"/>
      <c r="M54" s="51">
        <v>21701</v>
      </c>
      <c r="N54" s="52" t="s">
        <v>74</v>
      </c>
      <c r="O54" s="57">
        <v>0</v>
      </c>
      <c r="P54" s="57"/>
      <c r="Q54" s="71"/>
      <c r="R54" s="48"/>
      <c r="S54" s="51">
        <v>21701</v>
      </c>
      <c r="T54" s="52" t="s">
        <v>74</v>
      </c>
      <c r="U54" s="57">
        <v>0</v>
      </c>
      <c r="V54" s="57"/>
      <c r="W54" s="71">
        <v>0</v>
      </c>
      <c r="X54" s="48"/>
      <c r="Y54" s="51">
        <v>21701</v>
      </c>
      <c r="Z54" s="52" t="s">
        <v>74</v>
      </c>
      <c r="AA54" s="63"/>
      <c r="AB54" s="63"/>
      <c r="AC54" s="71"/>
      <c r="AD54" s="46"/>
      <c r="AE54" s="51">
        <v>21701</v>
      </c>
      <c r="AF54" s="52" t="s">
        <v>74</v>
      </c>
      <c r="AG54" s="59"/>
      <c r="AH54" s="59"/>
      <c r="AI54" s="60"/>
      <c r="AJ54" s="46"/>
    </row>
    <row r="55" spans="1:36" s="61" customFormat="1" ht="22.5" x14ac:dyDescent="0.2">
      <c r="A55" s="51">
        <v>21801</v>
      </c>
      <c r="B55" s="52" t="s">
        <v>75</v>
      </c>
      <c r="C55" s="57">
        <f t="shared" si="1"/>
        <v>210690.57843528775</v>
      </c>
      <c r="D55" s="69">
        <f t="shared" si="1"/>
        <v>149968</v>
      </c>
      <c r="E55" s="70">
        <f t="shared" si="1"/>
        <v>243934.25927440129</v>
      </c>
      <c r="F55" s="46"/>
      <c r="G55" s="51">
        <v>21801</v>
      </c>
      <c r="H55" s="52" t="s">
        <v>75</v>
      </c>
      <c r="I55" s="55">
        <v>100808.34100453909</v>
      </c>
      <c r="J55" s="55">
        <v>75945</v>
      </c>
      <c r="K55" s="71">
        <v>107864.92487485684</v>
      </c>
      <c r="L55" s="72"/>
      <c r="M55" s="51">
        <v>21801</v>
      </c>
      <c r="N55" s="52" t="s">
        <v>75</v>
      </c>
      <c r="O55" s="63">
        <v>51063.366776968796</v>
      </c>
      <c r="P55" s="63">
        <v>19548</v>
      </c>
      <c r="Q55" s="71">
        <v>61063.37</v>
      </c>
      <c r="R55" s="48"/>
      <c r="S55" s="51">
        <v>21801</v>
      </c>
      <c r="T55" s="52" t="s">
        <v>75</v>
      </c>
      <c r="U55" s="63">
        <v>29257.910653779873</v>
      </c>
      <c r="V55" s="63">
        <v>10006</v>
      </c>
      <c r="W55" s="71">
        <v>31305.964399544464</v>
      </c>
      <c r="X55" s="48"/>
      <c r="Y55" s="51">
        <v>21801</v>
      </c>
      <c r="Z55" s="52" t="s">
        <v>75</v>
      </c>
      <c r="AA55" s="63"/>
      <c r="AB55" s="63"/>
      <c r="AC55" s="71"/>
      <c r="AD55" s="46"/>
      <c r="AE55" s="51">
        <v>21801</v>
      </c>
      <c r="AF55" s="52" t="s">
        <v>75</v>
      </c>
      <c r="AG55" s="59">
        <v>29560.959999999999</v>
      </c>
      <c r="AH55" s="59">
        <v>44469</v>
      </c>
      <c r="AI55" s="60">
        <v>43700</v>
      </c>
      <c r="AJ55" s="46"/>
    </row>
    <row r="56" spans="1:36" s="61" customFormat="1" ht="11.25" x14ac:dyDescent="0.2">
      <c r="A56" s="51">
        <v>21802</v>
      </c>
      <c r="B56" s="52" t="s">
        <v>76</v>
      </c>
      <c r="C56" s="57">
        <f t="shared" si="1"/>
        <v>0</v>
      </c>
      <c r="D56" s="69">
        <f t="shared" si="1"/>
        <v>0</v>
      </c>
      <c r="E56" s="70">
        <f t="shared" si="1"/>
        <v>0</v>
      </c>
      <c r="F56" s="46"/>
      <c r="G56" s="51">
        <v>21802</v>
      </c>
      <c r="H56" s="52" t="s">
        <v>76</v>
      </c>
      <c r="I56" s="57">
        <v>0</v>
      </c>
      <c r="J56" s="57"/>
      <c r="K56" s="71">
        <v>0</v>
      </c>
      <c r="L56" s="72"/>
      <c r="M56" s="51">
        <v>21802</v>
      </c>
      <c r="N56" s="52" t="s">
        <v>76</v>
      </c>
      <c r="O56" s="57">
        <v>0</v>
      </c>
      <c r="P56" s="57"/>
      <c r="Q56" s="71"/>
      <c r="R56" s="48"/>
      <c r="S56" s="51">
        <v>21802</v>
      </c>
      <c r="T56" s="52" t="s">
        <v>76</v>
      </c>
      <c r="U56" s="57">
        <v>0</v>
      </c>
      <c r="V56" s="57"/>
      <c r="W56" s="71">
        <v>0</v>
      </c>
      <c r="X56" s="48"/>
      <c r="Y56" s="51">
        <v>21802</v>
      </c>
      <c r="Z56" s="52" t="s">
        <v>76</v>
      </c>
      <c r="AA56" s="63"/>
      <c r="AB56" s="63"/>
      <c r="AC56" s="71"/>
      <c r="AD56" s="46"/>
      <c r="AE56" s="51">
        <v>21802</v>
      </c>
      <c r="AF56" s="52" t="s">
        <v>76</v>
      </c>
      <c r="AG56" s="59"/>
      <c r="AH56" s="59"/>
      <c r="AI56" s="60"/>
      <c r="AJ56" s="46"/>
    </row>
    <row r="57" spans="1:36" s="61" customFormat="1" ht="22.5" x14ac:dyDescent="0.2">
      <c r="A57" s="51">
        <v>22101</v>
      </c>
      <c r="B57" s="52" t="s">
        <v>77</v>
      </c>
      <c r="C57" s="57">
        <f t="shared" si="1"/>
        <v>353699.57399164216</v>
      </c>
      <c r="D57" s="69">
        <f t="shared" si="1"/>
        <v>113870.29999999999</v>
      </c>
      <c r="E57" s="70">
        <f t="shared" si="1"/>
        <v>371391.20776152716</v>
      </c>
      <c r="F57" s="46"/>
      <c r="G57" s="51">
        <v>22101</v>
      </c>
      <c r="H57" s="52" t="s">
        <v>77</v>
      </c>
      <c r="I57" s="57">
        <v>275591.81447967386</v>
      </c>
      <c r="J57" s="57">
        <v>86387.09</v>
      </c>
      <c r="K57" s="71">
        <v>294883.24149325106</v>
      </c>
      <c r="L57" s="72"/>
      <c r="M57" s="51">
        <v>22101</v>
      </c>
      <c r="N57" s="52" t="s">
        <v>77</v>
      </c>
      <c r="O57" s="57">
        <v>27361.435896757052</v>
      </c>
      <c r="P57" s="57">
        <v>11405.4</v>
      </c>
      <c r="Q57" s="71">
        <v>23973.4</v>
      </c>
      <c r="R57" s="48"/>
      <c r="S57" s="51">
        <v>22101</v>
      </c>
      <c r="T57" s="52" t="s">
        <v>77</v>
      </c>
      <c r="U57" s="57">
        <v>25546.323615211255</v>
      </c>
      <c r="V57" s="57">
        <v>3965</v>
      </c>
      <c r="W57" s="71">
        <v>27334.566268276045</v>
      </c>
      <c r="X57" s="48"/>
      <c r="Y57" s="51">
        <v>22101</v>
      </c>
      <c r="Z57" s="52" t="s">
        <v>77</v>
      </c>
      <c r="AA57" s="63"/>
      <c r="AB57" s="63"/>
      <c r="AC57" s="71"/>
      <c r="AD57" s="46"/>
      <c r="AE57" s="51">
        <v>22101</v>
      </c>
      <c r="AF57" s="52" t="s">
        <v>77</v>
      </c>
      <c r="AG57" s="59">
        <v>25200</v>
      </c>
      <c r="AH57" s="59">
        <v>12112.81</v>
      </c>
      <c r="AI57" s="60">
        <v>25200</v>
      </c>
      <c r="AJ57" s="46"/>
    </row>
    <row r="58" spans="1:36" s="61" customFormat="1" ht="11.25" x14ac:dyDescent="0.2">
      <c r="A58" s="51">
        <v>22106</v>
      </c>
      <c r="B58" s="52" t="s">
        <v>78</v>
      </c>
      <c r="C58" s="57">
        <f t="shared" si="1"/>
        <v>198594.21303427962</v>
      </c>
      <c r="D58" s="69">
        <f t="shared" si="1"/>
        <v>34492</v>
      </c>
      <c r="E58" s="70">
        <f t="shared" si="1"/>
        <v>162596.24957606386</v>
      </c>
      <c r="F58" s="46"/>
      <c r="G58" s="51">
        <v>22106</v>
      </c>
      <c r="H58" s="52" t="s">
        <v>78</v>
      </c>
      <c r="I58" s="55">
        <v>100808.34100453909</v>
      </c>
      <c r="J58" s="55">
        <v>29280</v>
      </c>
      <c r="K58" s="71">
        <v>107864.92487485684</v>
      </c>
      <c r="L58" s="72"/>
      <c r="M58" s="51">
        <v>22106</v>
      </c>
      <c r="N58" s="52" t="s">
        <v>78</v>
      </c>
      <c r="O58" s="63">
        <v>70212.129318332081</v>
      </c>
      <c r="P58" s="63">
        <v>1752</v>
      </c>
      <c r="Q58" s="71">
        <v>23970.400000000001</v>
      </c>
      <c r="R58" s="48"/>
      <c r="S58" s="51">
        <v>22106</v>
      </c>
      <c r="T58" s="52" t="s">
        <v>78</v>
      </c>
      <c r="U58" s="63">
        <v>19159.742711408438</v>
      </c>
      <c r="V58" s="63"/>
      <c r="W58" s="71">
        <v>20500.92470120703</v>
      </c>
      <c r="X58" s="48"/>
      <c r="Y58" s="51">
        <v>22106</v>
      </c>
      <c r="Z58" s="52" t="s">
        <v>78</v>
      </c>
      <c r="AA58" s="63"/>
      <c r="AB58" s="63"/>
      <c r="AC58" s="71"/>
      <c r="AD58" s="46"/>
      <c r="AE58" s="51">
        <v>22106</v>
      </c>
      <c r="AF58" s="52" t="s">
        <v>78</v>
      </c>
      <c r="AG58" s="59">
        <v>8414</v>
      </c>
      <c r="AH58" s="59">
        <v>3460</v>
      </c>
      <c r="AI58" s="60">
        <v>10260</v>
      </c>
      <c r="AJ58" s="46"/>
    </row>
    <row r="59" spans="1:36" s="61" customFormat="1" ht="22.5" x14ac:dyDescent="0.2">
      <c r="A59" s="51">
        <v>22301</v>
      </c>
      <c r="B59" s="52" t="s">
        <v>79</v>
      </c>
      <c r="C59" s="57">
        <f t="shared" si="1"/>
        <v>5508.6117759999997</v>
      </c>
      <c r="D59" s="69">
        <f t="shared" si="1"/>
        <v>164.82</v>
      </c>
      <c r="E59" s="70">
        <f t="shared" si="1"/>
        <v>3754.2146003199996</v>
      </c>
      <c r="F59" s="46"/>
      <c r="G59" s="51">
        <v>22301</v>
      </c>
      <c r="H59" s="52" t="s">
        <v>79</v>
      </c>
      <c r="I59" s="57">
        <v>3508.6117759999997</v>
      </c>
      <c r="J59" s="57">
        <v>164.82</v>
      </c>
      <c r="K59" s="71">
        <v>3754.2146003199996</v>
      </c>
      <c r="L59" s="72"/>
      <c r="M59" s="51">
        <v>22301</v>
      </c>
      <c r="N59" s="52" t="s">
        <v>79</v>
      </c>
      <c r="O59" s="57">
        <v>2000</v>
      </c>
      <c r="P59" s="57"/>
      <c r="Q59" s="71"/>
      <c r="R59" s="48"/>
      <c r="S59" s="51">
        <v>22301</v>
      </c>
      <c r="T59" s="52" t="s">
        <v>79</v>
      </c>
      <c r="U59" s="57">
        <v>0</v>
      </c>
      <c r="V59" s="57"/>
      <c r="W59" s="71">
        <v>0</v>
      </c>
      <c r="X59" s="48"/>
      <c r="Y59" s="51">
        <v>22301</v>
      </c>
      <c r="Z59" s="52" t="s">
        <v>79</v>
      </c>
      <c r="AA59" s="57"/>
      <c r="AB59" s="57"/>
      <c r="AC59" s="71"/>
      <c r="AD59" s="46"/>
      <c r="AE59" s="51">
        <v>22301</v>
      </c>
      <c r="AF59" s="52" t="s">
        <v>79</v>
      </c>
      <c r="AG59" s="59"/>
      <c r="AH59" s="59"/>
      <c r="AI59" s="60"/>
      <c r="AJ59" s="46"/>
    </row>
    <row r="60" spans="1:36" s="61" customFormat="1" ht="22.5" x14ac:dyDescent="0.2">
      <c r="A60" s="51">
        <v>23901</v>
      </c>
      <c r="B60" s="52" t="s">
        <v>80</v>
      </c>
      <c r="C60" s="57">
        <f t="shared" si="1"/>
        <v>2245216.0910823718</v>
      </c>
      <c r="D60" s="69">
        <f t="shared" si="1"/>
        <v>4012366.2700000005</v>
      </c>
      <c r="E60" s="70">
        <f t="shared" si="1"/>
        <v>7601420.4743681885</v>
      </c>
      <c r="F60" s="46"/>
      <c r="G60" s="51">
        <v>23901</v>
      </c>
      <c r="H60" s="52" t="s">
        <v>80</v>
      </c>
      <c r="I60" s="57"/>
      <c r="J60" s="57">
        <v>2123511.0099999998</v>
      </c>
      <c r="K60" s="178">
        <v>4123511.01</v>
      </c>
      <c r="L60" s="73"/>
      <c r="M60" s="51">
        <v>23901</v>
      </c>
      <c r="N60" s="52" t="s">
        <v>80</v>
      </c>
      <c r="O60" s="57"/>
      <c r="P60" s="57">
        <v>544339.53</v>
      </c>
      <c r="Q60" s="179">
        <v>816509.3</v>
      </c>
      <c r="R60" s="48"/>
      <c r="S60" s="51">
        <v>23901</v>
      </c>
      <c r="T60" s="52" t="s">
        <v>80</v>
      </c>
      <c r="U60" s="57">
        <v>1348588.1114582801</v>
      </c>
      <c r="V60" s="57">
        <v>55689.64</v>
      </c>
      <c r="W60" s="71">
        <v>1442989.2792603597</v>
      </c>
      <c r="X60" s="48"/>
      <c r="Y60" s="51">
        <v>23901</v>
      </c>
      <c r="Z60" s="52" t="s">
        <v>80</v>
      </c>
      <c r="AA60" s="63"/>
      <c r="AB60" s="63"/>
      <c r="AC60" s="71"/>
      <c r="AD60" s="46"/>
      <c r="AE60" s="51">
        <v>23901</v>
      </c>
      <c r="AF60" s="52" t="s">
        <v>80</v>
      </c>
      <c r="AG60" s="59">
        <v>896627.97962409188</v>
      </c>
      <c r="AH60" s="59">
        <v>1288826.0900000001</v>
      </c>
      <c r="AI60" s="60">
        <v>1218410.8851078288</v>
      </c>
      <c r="AJ60" s="46"/>
    </row>
    <row r="61" spans="1:36" s="61" customFormat="1" ht="11.25" x14ac:dyDescent="0.2">
      <c r="A61" s="51">
        <v>24201</v>
      </c>
      <c r="B61" s="52" t="s">
        <v>81</v>
      </c>
      <c r="C61" s="57">
        <f t="shared" si="1"/>
        <v>163493.84939414894</v>
      </c>
      <c r="D61" s="69">
        <f t="shared" si="1"/>
        <v>47877.270000000004</v>
      </c>
      <c r="E61" s="70">
        <f t="shared" si="1"/>
        <v>172767.66142303054</v>
      </c>
      <c r="F61" s="46"/>
      <c r="G61" s="51">
        <v>24201</v>
      </c>
      <c r="H61" s="52" t="s">
        <v>81</v>
      </c>
      <c r="I61" s="55">
        <v>119709.90494289018</v>
      </c>
      <c r="J61" s="55">
        <v>45939.29</v>
      </c>
      <c r="K61" s="71">
        <v>128089.59828889249</v>
      </c>
      <c r="L61" s="72"/>
      <c r="M61" s="51">
        <v>24201</v>
      </c>
      <c r="N61" s="52" t="s">
        <v>81</v>
      </c>
      <c r="O61" s="63">
        <v>31010.782643653147</v>
      </c>
      <c r="P61" s="63">
        <v>1937.98</v>
      </c>
      <c r="Q61" s="71">
        <v>31010.78</v>
      </c>
      <c r="R61" s="48"/>
      <c r="S61" s="51">
        <v>24201</v>
      </c>
      <c r="T61" s="52" t="s">
        <v>81</v>
      </c>
      <c r="U61" s="63">
        <v>12773.161807605627</v>
      </c>
      <c r="V61" s="63"/>
      <c r="W61" s="71">
        <v>13667.283134138022</v>
      </c>
      <c r="X61" s="48"/>
      <c r="Y61" s="51">
        <v>24201</v>
      </c>
      <c r="Z61" s="52" t="s">
        <v>81</v>
      </c>
      <c r="AA61" s="63"/>
      <c r="AB61" s="63"/>
      <c r="AC61" s="71"/>
      <c r="AD61" s="46"/>
      <c r="AE61" s="51">
        <v>24201</v>
      </c>
      <c r="AF61" s="52" t="s">
        <v>81</v>
      </c>
      <c r="AG61" s="59"/>
      <c r="AH61" s="59"/>
      <c r="AI61" s="60"/>
      <c r="AJ61" s="46"/>
    </row>
    <row r="62" spans="1:36" s="61" customFormat="1" ht="11.25" x14ac:dyDescent="0.2">
      <c r="A62" s="51">
        <v>24301</v>
      </c>
      <c r="B62" s="52" t="s">
        <v>82</v>
      </c>
      <c r="C62" s="57">
        <f t="shared" si="1"/>
        <v>0</v>
      </c>
      <c r="D62" s="69">
        <f t="shared" si="1"/>
        <v>0</v>
      </c>
      <c r="E62" s="70">
        <f t="shared" si="1"/>
        <v>0</v>
      </c>
      <c r="F62" s="46"/>
      <c r="G62" s="51">
        <v>24301</v>
      </c>
      <c r="H62" s="52" t="s">
        <v>82</v>
      </c>
      <c r="I62" s="55">
        <v>0</v>
      </c>
      <c r="J62" s="55"/>
      <c r="K62" s="71">
        <v>0</v>
      </c>
      <c r="L62" s="72"/>
      <c r="M62" s="51">
        <v>24301</v>
      </c>
      <c r="N62" s="52" t="s">
        <v>82</v>
      </c>
      <c r="O62" s="63">
        <v>0</v>
      </c>
      <c r="P62" s="63"/>
      <c r="Q62" s="71"/>
      <c r="R62" s="48"/>
      <c r="S62" s="51">
        <v>24301</v>
      </c>
      <c r="T62" s="52" t="s">
        <v>82</v>
      </c>
      <c r="U62" s="63">
        <v>0</v>
      </c>
      <c r="V62" s="63"/>
      <c r="W62" s="71">
        <v>0</v>
      </c>
      <c r="X62" s="48"/>
      <c r="Y62" s="51">
        <v>24301</v>
      </c>
      <c r="Z62" s="52" t="s">
        <v>82</v>
      </c>
      <c r="AA62" s="63"/>
      <c r="AB62" s="63"/>
      <c r="AC62" s="71"/>
      <c r="AD62" s="46"/>
      <c r="AE62" s="51">
        <v>24301</v>
      </c>
      <c r="AF62" s="52" t="s">
        <v>82</v>
      </c>
      <c r="AG62" s="59"/>
      <c r="AH62" s="59"/>
      <c r="AI62" s="60"/>
      <c r="AJ62" s="46"/>
    </row>
    <row r="63" spans="1:36" s="61" customFormat="1" ht="11.25" x14ac:dyDescent="0.2">
      <c r="A63" s="51">
        <v>24401</v>
      </c>
      <c r="B63" s="52" t="s">
        <v>83</v>
      </c>
      <c r="C63" s="57">
        <f t="shared" si="1"/>
        <v>0</v>
      </c>
      <c r="D63" s="69">
        <f t="shared" si="1"/>
        <v>0</v>
      </c>
      <c r="E63" s="70">
        <f t="shared" si="1"/>
        <v>0</v>
      </c>
      <c r="F63" s="46"/>
      <c r="G63" s="51">
        <v>24401</v>
      </c>
      <c r="H63" s="52" t="s">
        <v>83</v>
      </c>
      <c r="I63" s="55">
        <v>0</v>
      </c>
      <c r="J63" s="55"/>
      <c r="K63" s="71">
        <v>0</v>
      </c>
      <c r="L63" s="72"/>
      <c r="M63" s="51">
        <v>24401</v>
      </c>
      <c r="N63" s="52" t="s">
        <v>83</v>
      </c>
      <c r="O63" s="63">
        <v>0</v>
      </c>
      <c r="P63" s="63"/>
      <c r="Q63" s="71"/>
      <c r="R63" s="48"/>
      <c r="S63" s="51">
        <v>24401</v>
      </c>
      <c r="T63" s="52" t="s">
        <v>83</v>
      </c>
      <c r="U63" s="63">
        <v>0</v>
      </c>
      <c r="V63" s="63"/>
      <c r="W63" s="71">
        <v>0</v>
      </c>
      <c r="X63" s="48"/>
      <c r="Y63" s="51">
        <v>24401</v>
      </c>
      <c r="Z63" s="52" t="s">
        <v>83</v>
      </c>
      <c r="AA63" s="63"/>
      <c r="AB63" s="63"/>
      <c r="AC63" s="71"/>
      <c r="AD63" s="46"/>
      <c r="AE63" s="51">
        <v>24401</v>
      </c>
      <c r="AF63" s="52" t="s">
        <v>83</v>
      </c>
      <c r="AG63" s="59"/>
      <c r="AH63" s="59"/>
      <c r="AI63" s="60"/>
      <c r="AJ63" s="46"/>
    </row>
    <row r="64" spans="1:36" s="61" customFormat="1" ht="11.25" x14ac:dyDescent="0.2">
      <c r="A64" s="51">
        <v>24501</v>
      </c>
      <c r="B64" s="52" t="s">
        <v>84</v>
      </c>
      <c r="C64" s="57">
        <f t="shared" si="1"/>
        <v>0</v>
      </c>
      <c r="D64" s="69">
        <f t="shared" si="1"/>
        <v>0</v>
      </c>
      <c r="E64" s="70">
        <f t="shared" si="1"/>
        <v>0</v>
      </c>
      <c r="F64" s="46"/>
      <c r="G64" s="51">
        <v>24501</v>
      </c>
      <c r="H64" s="52" t="s">
        <v>84</v>
      </c>
      <c r="I64" s="57">
        <v>0</v>
      </c>
      <c r="J64" s="57"/>
      <c r="K64" s="71">
        <v>0</v>
      </c>
      <c r="L64" s="72"/>
      <c r="M64" s="51">
        <v>24501</v>
      </c>
      <c r="N64" s="52" t="s">
        <v>84</v>
      </c>
      <c r="O64" s="57">
        <v>0</v>
      </c>
      <c r="P64" s="57"/>
      <c r="Q64" s="71"/>
      <c r="R64" s="48"/>
      <c r="S64" s="51">
        <v>24501</v>
      </c>
      <c r="T64" s="52" t="s">
        <v>84</v>
      </c>
      <c r="U64" s="57">
        <v>0</v>
      </c>
      <c r="V64" s="57"/>
      <c r="W64" s="71">
        <v>0</v>
      </c>
      <c r="X64" s="48"/>
      <c r="Y64" s="51">
        <v>24501</v>
      </c>
      <c r="Z64" s="52" t="s">
        <v>84</v>
      </c>
      <c r="AA64" s="63"/>
      <c r="AB64" s="63"/>
      <c r="AC64" s="71"/>
      <c r="AD64" s="46"/>
      <c r="AE64" s="51">
        <v>24501</v>
      </c>
      <c r="AF64" s="52" t="s">
        <v>84</v>
      </c>
      <c r="AG64" s="59"/>
      <c r="AH64" s="59"/>
      <c r="AI64" s="60"/>
      <c r="AJ64" s="46"/>
    </row>
    <row r="65" spans="1:36" s="61" customFormat="1" ht="11.25" x14ac:dyDescent="0.2">
      <c r="A65" s="51">
        <v>24601</v>
      </c>
      <c r="B65" s="52" t="s">
        <v>85</v>
      </c>
      <c r="C65" s="57">
        <f t="shared" si="1"/>
        <v>702973.12374342547</v>
      </c>
      <c r="D65" s="69">
        <f t="shared" si="1"/>
        <v>167987.93</v>
      </c>
      <c r="E65" s="70">
        <f t="shared" si="1"/>
        <v>735965.33402336517</v>
      </c>
      <c r="F65" s="46"/>
      <c r="G65" s="51">
        <v>24601</v>
      </c>
      <c r="H65" s="52" t="s">
        <v>85</v>
      </c>
      <c r="I65" s="55">
        <v>247829.19351588684</v>
      </c>
      <c r="J65" s="55">
        <v>29257.62</v>
      </c>
      <c r="K65" s="71">
        <v>265177.23706199892</v>
      </c>
      <c r="L65" s="72"/>
      <c r="M65" s="51">
        <v>24601</v>
      </c>
      <c r="N65" s="52" t="s">
        <v>85</v>
      </c>
      <c r="O65" s="63">
        <v>93853.191551899203</v>
      </c>
      <c r="P65" s="63">
        <v>2498.71</v>
      </c>
      <c r="Q65" s="71">
        <v>103238.50900000001</v>
      </c>
      <c r="R65" s="48"/>
      <c r="S65" s="51">
        <v>24601</v>
      </c>
      <c r="T65" s="52" t="s">
        <v>85</v>
      </c>
      <c r="U65" s="63">
        <v>89412.132653239372</v>
      </c>
      <c r="V65" s="63">
        <v>26198.03</v>
      </c>
      <c r="W65" s="71">
        <v>95670.981938966128</v>
      </c>
      <c r="X65" s="48"/>
      <c r="Y65" s="51">
        <v>24601</v>
      </c>
      <c r="Z65" s="52" t="s">
        <v>85</v>
      </c>
      <c r="AA65" s="63"/>
      <c r="AB65" s="63"/>
      <c r="AC65" s="71"/>
      <c r="AD65" s="46"/>
      <c r="AE65" s="51">
        <v>24601</v>
      </c>
      <c r="AF65" s="52" t="s">
        <v>85</v>
      </c>
      <c r="AG65" s="59">
        <v>271878.60602240008</v>
      </c>
      <c r="AH65" s="59">
        <v>110033.57</v>
      </c>
      <c r="AI65" s="60">
        <v>271878.60602240008</v>
      </c>
      <c r="AJ65" s="46"/>
    </row>
    <row r="66" spans="1:36" s="61" customFormat="1" ht="11.25" x14ac:dyDescent="0.2">
      <c r="A66" s="51">
        <v>24801</v>
      </c>
      <c r="B66" s="52" t="s">
        <v>86</v>
      </c>
      <c r="C66" s="57">
        <f t="shared" si="1"/>
        <v>0</v>
      </c>
      <c r="D66" s="69">
        <f t="shared" si="1"/>
        <v>0</v>
      </c>
      <c r="E66" s="70">
        <f t="shared" si="1"/>
        <v>0</v>
      </c>
      <c r="F66" s="46"/>
      <c r="G66" s="51">
        <v>24801</v>
      </c>
      <c r="H66" s="52" t="s">
        <v>86</v>
      </c>
      <c r="I66" s="55">
        <v>0</v>
      </c>
      <c r="J66" s="55"/>
      <c r="K66" s="71">
        <v>0</v>
      </c>
      <c r="L66" s="72"/>
      <c r="M66" s="51">
        <v>24801</v>
      </c>
      <c r="N66" s="52" t="s">
        <v>86</v>
      </c>
      <c r="O66" s="63">
        <v>0</v>
      </c>
      <c r="P66" s="63"/>
      <c r="Q66" s="71"/>
      <c r="R66" s="48"/>
      <c r="S66" s="51">
        <v>24801</v>
      </c>
      <c r="T66" s="52" t="s">
        <v>86</v>
      </c>
      <c r="U66" s="63">
        <v>0</v>
      </c>
      <c r="V66" s="63"/>
      <c r="W66" s="71">
        <v>0</v>
      </c>
      <c r="X66" s="48"/>
      <c r="Y66" s="51">
        <v>24801</v>
      </c>
      <c r="Z66" s="52" t="s">
        <v>86</v>
      </c>
      <c r="AA66" s="63"/>
      <c r="AB66" s="63"/>
      <c r="AC66" s="71"/>
      <c r="AD66" s="46"/>
      <c r="AE66" s="51">
        <v>24801</v>
      </c>
      <c r="AF66" s="52" t="s">
        <v>86</v>
      </c>
      <c r="AG66" s="59"/>
      <c r="AH66" s="59"/>
      <c r="AI66" s="60"/>
      <c r="AJ66" s="46"/>
    </row>
    <row r="67" spans="1:36" s="61" customFormat="1" ht="22.5" x14ac:dyDescent="0.2">
      <c r="A67" s="51">
        <v>24901</v>
      </c>
      <c r="B67" s="52" t="s">
        <v>87</v>
      </c>
      <c r="C67" s="57">
        <f t="shared" si="1"/>
        <v>0</v>
      </c>
      <c r="D67" s="69">
        <f t="shared" si="1"/>
        <v>0</v>
      </c>
      <c r="E67" s="70">
        <f t="shared" si="1"/>
        <v>0</v>
      </c>
      <c r="F67" s="46"/>
      <c r="G67" s="51">
        <v>24901</v>
      </c>
      <c r="H67" s="52" t="s">
        <v>87</v>
      </c>
      <c r="I67" s="55">
        <v>0</v>
      </c>
      <c r="J67" s="55"/>
      <c r="K67" s="71">
        <v>0</v>
      </c>
      <c r="L67" s="72"/>
      <c r="M67" s="51">
        <v>24901</v>
      </c>
      <c r="N67" s="52" t="s">
        <v>87</v>
      </c>
      <c r="O67" s="64">
        <v>0</v>
      </c>
      <c r="P67" s="64"/>
      <c r="Q67" s="71"/>
      <c r="R67" s="48"/>
      <c r="S67" s="51">
        <v>24901</v>
      </c>
      <c r="T67" s="52" t="s">
        <v>87</v>
      </c>
      <c r="U67" s="64">
        <v>0</v>
      </c>
      <c r="V67" s="64"/>
      <c r="W67" s="71">
        <v>0</v>
      </c>
      <c r="X67" s="48"/>
      <c r="Y67" s="51">
        <v>24901</v>
      </c>
      <c r="Z67" s="52" t="s">
        <v>87</v>
      </c>
      <c r="AA67" s="64"/>
      <c r="AB67" s="64"/>
      <c r="AC67" s="71"/>
      <c r="AD67" s="46"/>
      <c r="AE67" s="51">
        <v>24901</v>
      </c>
      <c r="AF67" s="52" t="s">
        <v>87</v>
      </c>
      <c r="AG67" s="59"/>
      <c r="AH67" s="59"/>
      <c r="AI67" s="60"/>
      <c r="AJ67" s="46"/>
    </row>
    <row r="68" spans="1:36" s="61" customFormat="1" ht="11.25" x14ac:dyDescent="0.2">
      <c r="A68" s="51">
        <v>25101</v>
      </c>
      <c r="B68" s="52" t="s">
        <v>88</v>
      </c>
      <c r="C68" s="57">
        <f t="shared" si="1"/>
        <v>0</v>
      </c>
      <c r="D68" s="69">
        <f t="shared" si="1"/>
        <v>0</v>
      </c>
      <c r="E68" s="70">
        <f t="shared" si="1"/>
        <v>0</v>
      </c>
      <c r="F68" s="46"/>
      <c r="G68" s="51">
        <v>25101</v>
      </c>
      <c r="H68" s="52" t="s">
        <v>88</v>
      </c>
      <c r="I68" s="55">
        <v>0</v>
      </c>
      <c r="J68" s="55"/>
      <c r="K68" s="71">
        <v>0</v>
      </c>
      <c r="L68" s="72"/>
      <c r="M68" s="51">
        <v>25101</v>
      </c>
      <c r="N68" s="52" t="s">
        <v>88</v>
      </c>
      <c r="O68" s="63">
        <v>0</v>
      </c>
      <c r="P68" s="63"/>
      <c r="Q68" s="71"/>
      <c r="R68" s="48"/>
      <c r="S68" s="51">
        <v>25101</v>
      </c>
      <c r="T68" s="52" t="s">
        <v>88</v>
      </c>
      <c r="U68" s="63">
        <v>0</v>
      </c>
      <c r="V68" s="63"/>
      <c r="W68" s="71">
        <v>0</v>
      </c>
      <c r="X68" s="48"/>
      <c r="Y68" s="51">
        <v>25101</v>
      </c>
      <c r="Z68" s="52" t="s">
        <v>88</v>
      </c>
      <c r="AA68" s="63"/>
      <c r="AB68" s="63"/>
      <c r="AC68" s="71"/>
      <c r="AD68" s="46"/>
      <c r="AE68" s="51">
        <v>25101</v>
      </c>
      <c r="AF68" s="52" t="s">
        <v>88</v>
      </c>
      <c r="AG68" s="59"/>
      <c r="AH68" s="59"/>
      <c r="AI68" s="60"/>
      <c r="AJ68" s="46"/>
    </row>
    <row r="69" spans="1:36" s="61" customFormat="1" ht="22.5" x14ac:dyDescent="0.2">
      <c r="A69" s="51">
        <v>25201</v>
      </c>
      <c r="B69" s="52" t="s">
        <v>89</v>
      </c>
      <c r="C69" s="57">
        <f t="shared" si="1"/>
        <v>5000</v>
      </c>
      <c r="D69" s="69">
        <f t="shared" si="1"/>
        <v>699</v>
      </c>
      <c r="E69" s="70">
        <f t="shared" si="1"/>
        <v>5350</v>
      </c>
      <c r="F69" s="46"/>
      <c r="G69" s="51">
        <v>25201</v>
      </c>
      <c r="H69" s="52" t="s">
        <v>89</v>
      </c>
      <c r="I69" s="57">
        <v>5000</v>
      </c>
      <c r="J69" s="57">
        <v>699</v>
      </c>
      <c r="K69" s="71">
        <v>5350</v>
      </c>
      <c r="L69" s="72"/>
      <c r="M69" s="51">
        <v>25201</v>
      </c>
      <c r="N69" s="52" t="s">
        <v>89</v>
      </c>
      <c r="O69" s="63">
        <v>0</v>
      </c>
      <c r="P69" s="63"/>
      <c r="Q69" s="71"/>
      <c r="R69" s="48"/>
      <c r="S69" s="51">
        <v>25201</v>
      </c>
      <c r="T69" s="52" t="s">
        <v>89</v>
      </c>
      <c r="U69" s="63">
        <v>0</v>
      </c>
      <c r="V69" s="63"/>
      <c r="W69" s="71">
        <v>0</v>
      </c>
      <c r="X69" s="48"/>
      <c r="Y69" s="51">
        <v>25201</v>
      </c>
      <c r="Z69" s="52" t="s">
        <v>89</v>
      </c>
      <c r="AA69" s="63"/>
      <c r="AB69" s="63"/>
      <c r="AC69" s="71"/>
      <c r="AD69" s="46"/>
      <c r="AE69" s="51">
        <v>25201</v>
      </c>
      <c r="AF69" s="52" t="s">
        <v>89</v>
      </c>
      <c r="AG69" s="59"/>
      <c r="AH69" s="59"/>
      <c r="AI69" s="60"/>
      <c r="AJ69" s="46"/>
    </row>
    <row r="70" spans="1:36" s="61" customFormat="1" ht="22.5" x14ac:dyDescent="0.2">
      <c r="A70" s="51">
        <v>25301</v>
      </c>
      <c r="B70" s="52" t="s">
        <v>90</v>
      </c>
      <c r="C70" s="57">
        <f t="shared" si="1"/>
        <v>70401.563938351086</v>
      </c>
      <c r="D70" s="69">
        <f t="shared" si="1"/>
        <v>1563.78</v>
      </c>
      <c r="E70" s="70">
        <f t="shared" si="1"/>
        <v>90329.673414035657</v>
      </c>
      <c r="F70" s="46"/>
      <c r="G70" s="51">
        <v>25301</v>
      </c>
      <c r="H70" s="52" t="s">
        <v>90</v>
      </c>
      <c r="I70" s="55">
        <v>70401.563938351086</v>
      </c>
      <c r="J70" s="55">
        <v>1563.78</v>
      </c>
      <c r="K70" s="71">
        <v>75329.673414035657</v>
      </c>
      <c r="L70" s="72"/>
      <c r="M70" s="51">
        <v>25301</v>
      </c>
      <c r="N70" s="52" t="s">
        <v>90</v>
      </c>
      <c r="O70" s="63">
        <v>0</v>
      </c>
      <c r="P70" s="63"/>
      <c r="Q70" s="71">
        <v>15000</v>
      </c>
      <c r="R70" s="48"/>
      <c r="S70" s="51">
        <v>25301</v>
      </c>
      <c r="T70" s="52" t="s">
        <v>90</v>
      </c>
      <c r="U70" s="63">
        <v>0</v>
      </c>
      <c r="V70" s="63"/>
      <c r="W70" s="71">
        <v>0</v>
      </c>
      <c r="X70" s="48"/>
      <c r="Y70" s="51">
        <v>25301</v>
      </c>
      <c r="Z70" s="52" t="s">
        <v>90</v>
      </c>
      <c r="AA70" s="63"/>
      <c r="AB70" s="63"/>
      <c r="AC70" s="71"/>
      <c r="AD70" s="46"/>
      <c r="AE70" s="51">
        <v>25301</v>
      </c>
      <c r="AF70" s="52" t="s">
        <v>90</v>
      </c>
      <c r="AG70" s="59"/>
      <c r="AH70" s="59"/>
      <c r="AI70" s="60"/>
      <c r="AJ70" s="46"/>
    </row>
    <row r="71" spans="1:36" s="61" customFormat="1" ht="22.5" x14ac:dyDescent="0.2">
      <c r="A71" s="51">
        <v>25501</v>
      </c>
      <c r="B71" s="52" t="s">
        <v>91</v>
      </c>
      <c r="C71" s="57">
        <f t="shared" si="1"/>
        <v>0</v>
      </c>
      <c r="D71" s="69">
        <f t="shared" si="1"/>
        <v>0</v>
      </c>
      <c r="E71" s="70">
        <f t="shared" si="1"/>
        <v>0</v>
      </c>
      <c r="F71" s="46"/>
      <c r="G71" s="51">
        <v>25501</v>
      </c>
      <c r="H71" s="52" t="s">
        <v>91</v>
      </c>
      <c r="I71" s="57">
        <v>0</v>
      </c>
      <c r="J71" s="57"/>
      <c r="K71" s="71">
        <v>0</v>
      </c>
      <c r="L71" s="72"/>
      <c r="M71" s="51">
        <v>25501</v>
      </c>
      <c r="N71" s="52" t="s">
        <v>91</v>
      </c>
      <c r="O71" s="57">
        <v>0</v>
      </c>
      <c r="P71" s="57"/>
      <c r="Q71" s="71"/>
      <c r="R71" s="48"/>
      <c r="S71" s="51">
        <v>25501</v>
      </c>
      <c r="T71" s="52" t="s">
        <v>91</v>
      </c>
      <c r="U71" s="57">
        <v>0</v>
      </c>
      <c r="V71" s="57"/>
      <c r="W71" s="71">
        <v>0</v>
      </c>
      <c r="X71" s="48"/>
      <c r="Y71" s="51">
        <v>25501</v>
      </c>
      <c r="Z71" s="52" t="s">
        <v>91</v>
      </c>
      <c r="AA71" s="57"/>
      <c r="AB71" s="57"/>
      <c r="AC71" s="71"/>
      <c r="AD71" s="46"/>
      <c r="AE71" s="51">
        <v>25501</v>
      </c>
      <c r="AF71" s="52" t="s">
        <v>91</v>
      </c>
      <c r="AG71" s="59"/>
      <c r="AH71" s="59"/>
      <c r="AI71" s="60"/>
      <c r="AJ71" s="46"/>
    </row>
    <row r="72" spans="1:36" s="61" customFormat="1" ht="11.25" x14ac:dyDescent="0.2">
      <c r="A72" s="51">
        <v>25901</v>
      </c>
      <c r="B72" s="52" t="s">
        <v>92</v>
      </c>
      <c r="C72" s="57">
        <f t="shared" si="1"/>
        <v>3577541.7689470001</v>
      </c>
      <c r="D72" s="69">
        <f t="shared" si="1"/>
        <v>882500.53999999992</v>
      </c>
      <c r="E72" s="70">
        <f t="shared" si="1"/>
        <v>8726554.880773291</v>
      </c>
      <c r="F72" s="46"/>
      <c r="G72" s="51">
        <v>25901</v>
      </c>
      <c r="H72" s="52" t="s">
        <v>92</v>
      </c>
      <c r="I72" s="57"/>
      <c r="J72" s="57">
        <v>580300.84</v>
      </c>
      <c r="K72" s="178">
        <v>4800000</v>
      </c>
      <c r="L72" s="73"/>
      <c r="M72" s="51">
        <v>25901</v>
      </c>
      <c r="N72" s="52" t="s">
        <v>92</v>
      </c>
      <c r="O72" s="57"/>
      <c r="P72" s="57">
        <v>111524.72</v>
      </c>
      <c r="Q72" s="179">
        <v>122531.068</v>
      </c>
      <c r="R72" s="48"/>
      <c r="S72" s="51">
        <v>25901</v>
      </c>
      <c r="T72" s="52" t="s">
        <v>92</v>
      </c>
      <c r="U72" s="57">
        <v>3235457.7689470001</v>
      </c>
      <c r="V72" s="57">
        <v>111524.72</v>
      </c>
      <c r="W72" s="71">
        <v>3461939.8127732901</v>
      </c>
      <c r="X72" s="48"/>
      <c r="Y72" s="51">
        <v>25901</v>
      </c>
      <c r="Z72" s="52" t="s">
        <v>92</v>
      </c>
      <c r="AA72" s="57"/>
      <c r="AB72" s="57"/>
      <c r="AC72" s="71"/>
      <c r="AD72" s="46"/>
      <c r="AE72" s="51">
        <v>25901</v>
      </c>
      <c r="AF72" s="52" t="s">
        <v>92</v>
      </c>
      <c r="AG72" s="59">
        <v>342084</v>
      </c>
      <c r="AH72" s="59">
        <v>79150.259999999995</v>
      </c>
      <c r="AI72" s="60">
        <v>342084</v>
      </c>
      <c r="AJ72" s="46"/>
    </row>
    <row r="73" spans="1:36" s="61" customFormat="1" ht="11.25" x14ac:dyDescent="0.2">
      <c r="A73" s="51">
        <v>26101</v>
      </c>
      <c r="B73" s="52" t="s">
        <v>93</v>
      </c>
      <c r="C73" s="57">
        <f t="shared" si="1"/>
        <v>8558746.6127386317</v>
      </c>
      <c r="D73" s="69">
        <f t="shared" si="1"/>
        <v>5342383.24</v>
      </c>
      <c r="E73" s="70">
        <f t="shared" si="1"/>
        <v>9147071.2436584737</v>
      </c>
      <c r="F73" s="46"/>
      <c r="G73" s="51">
        <v>26101</v>
      </c>
      <c r="H73" s="52" t="s">
        <v>93</v>
      </c>
      <c r="I73" s="57">
        <v>4406271.082647521</v>
      </c>
      <c r="J73" s="57">
        <v>3494160.67</v>
      </c>
      <c r="K73" s="71">
        <v>4714710.0584328473</v>
      </c>
      <c r="L73" s="72"/>
      <c r="M73" s="51">
        <v>26101</v>
      </c>
      <c r="N73" s="52" t="s">
        <v>93</v>
      </c>
      <c r="O73" s="57">
        <v>1641484.3022513282</v>
      </c>
      <c r="P73" s="57">
        <v>923039.57</v>
      </c>
      <c r="Q73" s="71">
        <v>1805632.73</v>
      </c>
      <c r="R73" s="48"/>
      <c r="S73" s="51">
        <v>26101</v>
      </c>
      <c r="T73" s="52" t="s">
        <v>93</v>
      </c>
      <c r="U73" s="57">
        <v>1653388.9626548849</v>
      </c>
      <c r="V73" s="57">
        <v>398652.94</v>
      </c>
      <c r="W73" s="71">
        <v>1769126.1900407269</v>
      </c>
      <c r="X73" s="48"/>
      <c r="Y73" s="51">
        <v>26101</v>
      </c>
      <c r="Z73" s="52" t="s">
        <v>93</v>
      </c>
      <c r="AA73" s="57"/>
      <c r="AB73" s="57"/>
      <c r="AC73" s="71"/>
      <c r="AD73" s="46"/>
      <c r="AE73" s="51">
        <v>26101</v>
      </c>
      <c r="AF73" s="52" t="s">
        <v>93</v>
      </c>
      <c r="AG73" s="59">
        <v>857602.26518489816</v>
      </c>
      <c r="AH73" s="59">
        <v>526530.06000000006</v>
      </c>
      <c r="AI73" s="60">
        <v>857602.26518489816</v>
      </c>
      <c r="AJ73" s="46"/>
    </row>
    <row r="74" spans="1:36" s="61" customFormat="1" ht="11.25" x14ac:dyDescent="0.2">
      <c r="A74" s="51">
        <v>26102</v>
      </c>
      <c r="B74" s="52" t="s">
        <v>94</v>
      </c>
      <c r="C74" s="57">
        <f t="shared" si="1"/>
        <v>806557.17059907247</v>
      </c>
      <c r="D74" s="69">
        <f t="shared" si="1"/>
        <v>596295.52999999991</v>
      </c>
      <c r="E74" s="70">
        <f t="shared" si="1"/>
        <v>858938.19121588219</v>
      </c>
      <c r="F74" s="46"/>
      <c r="G74" s="51">
        <v>26102</v>
      </c>
      <c r="H74" s="52" t="s">
        <v>94</v>
      </c>
      <c r="I74" s="57">
        <v>543515.63938351092</v>
      </c>
      <c r="J74" s="57">
        <v>423662.43</v>
      </c>
      <c r="K74" s="71">
        <v>581561.73414035665</v>
      </c>
      <c r="L74" s="72"/>
      <c r="M74" s="51">
        <v>26102</v>
      </c>
      <c r="N74" s="52" t="s">
        <v>94</v>
      </c>
      <c r="O74" s="57">
        <v>96798.271230760874</v>
      </c>
      <c r="P74" s="57">
        <v>66909.759999999995</v>
      </c>
      <c r="Q74" s="71">
        <v>102628.59</v>
      </c>
      <c r="R74" s="48"/>
      <c r="S74" s="51">
        <v>26102</v>
      </c>
      <c r="T74" s="52" t="s">
        <v>94</v>
      </c>
      <c r="U74" s="57">
        <v>87932.7322795207</v>
      </c>
      <c r="V74" s="57">
        <v>56067.75</v>
      </c>
      <c r="W74" s="71">
        <v>94088.023539087153</v>
      </c>
      <c r="X74" s="48"/>
      <c r="Y74" s="51">
        <v>26102</v>
      </c>
      <c r="Z74" s="52" t="s">
        <v>94</v>
      </c>
      <c r="AA74" s="57"/>
      <c r="AB74" s="57"/>
      <c r="AC74" s="71"/>
      <c r="AD74" s="46"/>
      <c r="AE74" s="51">
        <v>26102</v>
      </c>
      <c r="AF74" s="52" t="s">
        <v>94</v>
      </c>
      <c r="AG74" s="59">
        <v>78310.527705279994</v>
      </c>
      <c r="AH74" s="59">
        <v>49655.59</v>
      </c>
      <c r="AI74" s="60">
        <v>80659.84353643842</v>
      </c>
      <c r="AJ74" s="46"/>
    </row>
    <row r="75" spans="1:36" s="61" customFormat="1" ht="11.25" x14ac:dyDescent="0.2">
      <c r="A75" s="51">
        <v>27101</v>
      </c>
      <c r="B75" s="52" t="s">
        <v>95</v>
      </c>
      <c r="C75" s="57">
        <f t="shared" si="1"/>
        <v>2424289.7799831475</v>
      </c>
      <c r="D75" s="69">
        <f t="shared" si="1"/>
        <v>252095.84</v>
      </c>
      <c r="E75" s="70">
        <f t="shared" si="1"/>
        <v>2660074.4542752793</v>
      </c>
      <c r="F75" s="46"/>
      <c r="G75" s="51">
        <v>27101</v>
      </c>
      <c r="H75" s="52" t="s">
        <v>95</v>
      </c>
      <c r="I75" s="57">
        <v>1701140.7544515973</v>
      </c>
      <c r="J75" s="57">
        <v>220409.28</v>
      </c>
      <c r="K75" s="71">
        <v>1820220.6072632091</v>
      </c>
      <c r="L75" s="72"/>
      <c r="M75" s="51">
        <v>27101</v>
      </c>
      <c r="N75" s="52" t="s">
        <v>95</v>
      </c>
      <c r="O75" s="57">
        <v>435938.59841746563</v>
      </c>
      <c r="P75" s="57"/>
      <c r="Q75" s="71">
        <v>535938.6</v>
      </c>
      <c r="R75" s="48"/>
      <c r="S75" s="51">
        <v>27101</v>
      </c>
      <c r="T75" s="52" t="s">
        <v>95</v>
      </c>
      <c r="U75" s="57">
        <v>191597.42711408439</v>
      </c>
      <c r="V75" s="57"/>
      <c r="W75" s="71">
        <v>205009.24701207029</v>
      </c>
      <c r="X75" s="48"/>
      <c r="Y75" s="51">
        <v>27101</v>
      </c>
      <c r="Z75" s="52" t="s">
        <v>95</v>
      </c>
      <c r="AA75" s="63"/>
      <c r="AB75" s="63"/>
      <c r="AC75" s="71"/>
      <c r="AD75" s="46"/>
      <c r="AE75" s="51">
        <v>27101</v>
      </c>
      <c r="AF75" s="52" t="s">
        <v>95</v>
      </c>
      <c r="AG75" s="59">
        <v>95613</v>
      </c>
      <c r="AH75" s="59">
        <v>31686.560000000001</v>
      </c>
      <c r="AI75" s="60">
        <v>98906</v>
      </c>
      <c r="AJ75" s="46"/>
    </row>
    <row r="76" spans="1:36" s="61" customFormat="1" ht="22.5" x14ac:dyDescent="0.2">
      <c r="A76" s="51">
        <v>27201</v>
      </c>
      <c r="B76" s="52" t="s">
        <v>96</v>
      </c>
      <c r="C76" s="57">
        <f t="shared" si="1"/>
        <v>201491.23668541433</v>
      </c>
      <c r="D76" s="69">
        <f t="shared" si="1"/>
        <v>45634.590000000004</v>
      </c>
      <c r="E76" s="70">
        <f t="shared" si="1"/>
        <v>222737.92129289673</v>
      </c>
      <c r="F76" s="46"/>
      <c r="G76" s="51">
        <v>27201</v>
      </c>
      <c r="H76" s="52" t="s">
        <v>96</v>
      </c>
      <c r="I76" s="57">
        <v>151464.53235932</v>
      </c>
      <c r="J76" s="57">
        <v>17628.22</v>
      </c>
      <c r="K76" s="71">
        <v>162067.04962447239</v>
      </c>
      <c r="L76" s="72"/>
      <c r="M76" s="51">
        <v>27201</v>
      </c>
      <c r="N76" s="52" t="s">
        <v>96</v>
      </c>
      <c r="O76" s="57">
        <v>14175.190617286538</v>
      </c>
      <c r="P76" s="57">
        <v>14385.87</v>
      </c>
      <c r="Q76" s="71">
        <v>23061.03</v>
      </c>
      <c r="R76" s="48"/>
      <c r="S76" s="51">
        <v>27201</v>
      </c>
      <c r="T76" s="52" t="s">
        <v>96</v>
      </c>
      <c r="U76" s="57">
        <v>16196.113708807783</v>
      </c>
      <c r="V76" s="57">
        <v>4842.6400000000003</v>
      </c>
      <c r="W76" s="71">
        <v>17329.841668424328</v>
      </c>
      <c r="X76" s="48"/>
      <c r="Y76" s="51">
        <v>27201</v>
      </c>
      <c r="Z76" s="52" t="s">
        <v>96</v>
      </c>
      <c r="AA76" s="63"/>
      <c r="AB76" s="63"/>
      <c r="AC76" s="71"/>
      <c r="AD76" s="46"/>
      <c r="AE76" s="51">
        <v>27201</v>
      </c>
      <c r="AF76" s="52" t="s">
        <v>96</v>
      </c>
      <c r="AG76" s="59">
        <v>19655.399999999998</v>
      </c>
      <c r="AH76" s="59">
        <v>8777.86</v>
      </c>
      <c r="AI76" s="60">
        <v>20280</v>
      </c>
      <c r="AJ76" s="46"/>
    </row>
    <row r="77" spans="1:36" s="61" customFormat="1" ht="11.25" x14ac:dyDescent="0.2">
      <c r="A77" s="51">
        <v>29101</v>
      </c>
      <c r="B77" s="52" t="s">
        <v>97</v>
      </c>
      <c r="C77" s="57">
        <f t="shared" si="1"/>
        <v>306080.07124442363</v>
      </c>
      <c r="D77" s="69">
        <f t="shared" si="1"/>
        <v>143369.37</v>
      </c>
      <c r="E77" s="70">
        <f t="shared" si="1"/>
        <v>360021.78378017666</v>
      </c>
      <c r="F77" s="46"/>
      <c r="G77" s="51">
        <v>29101</v>
      </c>
      <c r="H77" s="52" t="s">
        <v>97</v>
      </c>
      <c r="I77" s="57">
        <v>198283.79994844078</v>
      </c>
      <c r="J77" s="57">
        <v>40567.129999999997</v>
      </c>
      <c r="K77" s="71">
        <v>212163.66594483162</v>
      </c>
      <c r="L77" s="72"/>
      <c r="M77" s="51">
        <v>29101</v>
      </c>
      <c r="N77" s="52" t="s">
        <v>97</v>
      </c>
      <c r="O77" s="63">
        <v>41063.366776968796</v>
      </c>
      <c r="P77" s="63">
        <v>43058.6</v>
      </c>
      <c r="Q77" s="71">
        <v>77845.91</v>
      </c>
      <c r="R77" s="48"/>
      <c r="S77" s="51">
        <v>29101</v>
      </c>
      <c r="T77" s="52" t="s">
        <v>97</v>
      </c>
      <c r="U77" s="63">
        <v>31932.904519014068</v>
      </c>
      <c r="V77" s="63">
        <v>11088.55</v>
      </c>
      <c r="W77" s="71">
        <v>34168.207835345056</v>
      </c>
      <c r="X77" s="48"/>
      <c r="Y77" s="51">
        <v>29101</v>
      </c>
      <c r="Z77" s="52" t="s">
        <v>97</v>
      </c>
      <c r="AA77" s="63"/>
      <c r="AB77" s="63"/>
      <c r="AC77" s="71"/>
      <c r="AD77" s="46"/>
      <c r="AE77" s="51">
        <v>29101</v>
      </c>
      <c r="AF77" s="52" t="s">
        <v>97</v>
      </c>
      <c r="AG77" s="59">
        <v>34800</v>
      </c>
      <c r="AH77" s="59">
        <v>48655.09</v>
      </c>
      <c r="AI77" s="60">
        <v>35844</v>
      </c>
      <c r="AJ77" s="46"/>
    </row>
    <row r="78" spans="1:36" s="61" customFormat="1" ht="22.5" x14ac:dyDescent="0.2">
      <c r="A78" s="51">
        <v>29201</v>
      </c>
      <c r="B78" s="52" t="s">
        <v>98</v>
      </c>
      <c r="C78" s="57">
        <f t="shared" si="1"/>
        <v>15379.478810679859</v>
      </c>
      <c r="D78" s="69">
        <f t="shared" si="1"/>
        <v>0</v>
      </c>
      <c r="E78" s="70">
        <f t="shared" si="1"/>
        <v>16456.042327427451</v>
      </c>
      <c r="F78" s="46"/>
      <c r="G78" s="51">
        <v>29201</v>
      </c>
      <c r="H78" s="52" t="s">
        <v>98</v>
      </c>
      <c r="I78" s="57">
        <v>15379.478810679859</v>
      </c>
      <c r="J78" s="57"/>
      <c r="K78" s="71">
        <v>16456.042327427451</v>
      </c>
      <c r="L78" s="72"/>
      <c r="M78" s="51">
        <v>29201</v>
      </c>
      <c r="N78" s="52" t="s">
        <v>98</v>
      </c>
      <c r="O78" s="63">
        <v>0</v>
      </c>
      <c r="P78" s="63"/>
      <c r="Q78" s="71"/>
      <c r="R78" s="48"/>
      <c r="S78" s="51">
        <v>29201</v>
      </c>
      <c r="T78" s="52" t="s">
        <v>98</v>
      </c>
      <c r="U78" s="63">
        <v>0</v>
      </c>
      <c r="V78" s="63"/>
      <c r="W78" s="71">
        <v>0</v>
      </c>
      <c r="X78" s="48"/>
      <c r="Y78" s="51">
        <v>29201</v>
      </c>
      <c r="Z78" s="52" t="s">
        <v>98</v>
      </c>
      <c r="AA78" s="63"/>
      <c r="AB78" s="63"/>
      <c r="AC78" s="71"/>
      <c r="AD78" s="46"/>
      <c r="AE78" s="51">
        <v>29201</v>
      </c>
      <c r="AF78" s="52" t="s">
        <v>98</v>
      </c>
      <c r="AG78" s="59"/>
      <c r="AH78" s="59"/>
      <c r="AI78" s="60"/>
      <c r="AJ78" s="46"/>
    </row>
    <row r="79" spans="1:36" s="61" customFormat="1" ht="45" x14ac:dyDescent="0.2">
      <c r="A79" s="51">
        <v>29301</v>
      </c>
      <c r="B79" s="52" t="s">
        <v>99</v>
      </c>
      <c r="C79" s="57">
        <f t="shared" si="1"/>
        <v>9668.3007231149786</v>
      </c>
      <c r="D79" s="69">
        <f t="shared" si="1"/>
        <v>0</v>
      </c>
      <c r="E79" s="70">
        <f t="shared" si="1"/>
        <v>1785.0817737330276</v>
      </c>
      <c r="F79" s="46"/>
      <c r="G79" s="51">
        <v>29301</v>
      </c>
      <c r="H79" s="52" t="s">
        <v>99</v>
      </c>
      <c r="I79" s="57">
        <v>1668.3007231149791</v>
      </c>
      <c r="J79" s="57"/>
      <c r="K79" s="71">
        <v>1785.0817737330276</v>
      </c>
      <c r="L79" s="72"/>
      <c r="M79" s="51">
        <v>29301</v>
      </c>
      <c r="N79" s="52" t="s">
        <v>99</v>
      </c>
      <c r="O79" s="57">
        <v>8000</v>
      </c>
      <c r="P79" s="57"/>
      <c r="Q79" s="71"/>
      <c r="R79" s="48"/>
      <c r="S79" s="51">
        <v>29301</v>
      </c>
      <c r="T79" s="52" t="s">
        <v>99</v>
      </c>
      <c r="U79" s="57">
        <v>0</v>
      </c>
      <c r="V79" s="57"/>
      <c r="W79" s="71">
        <v>0</v>
      </c>
      <c r="X79" s="48"/>
      <c r="Y79" s="51">
        <v>29301</v>
      </c>
      <c r="Z79" s="52" t="s">
        <v>99</v>
      </c>
      <c r="AA79" s="63"/>
      <c r="AB79" s="63"/>
      <c r="AC79" s="71"/>
      <c r="AD79" s="46"/>
      <c r="AE79" s="51">
        <v>29301</v>
      </c>
      <c r="AF79" s="52" t="s">
        <v>99</v>
      </c>
      <c r="AG79" s="59"/>
      <c r="AH79" s="59"/>
      <c r="AI79" s="60"/>
      <c r="AJ79" s="46"/>
    </row>
    <row r="80" spans="1:36" s="61" customFormat="1" ht="33.75" x14ac:dyDescent="0.2">
      <c r="A80" s="51">
        <v>29401</v>
      </c>
      <c r="B80" s="52" t="s">
        <v>100</v>
      </c>
      <c r="C80" s="57">
        <f t="shared" si="1"/>
        <v>91992.065722731626</v>
      </c>
      <c r="D80" s="69">
        <f t="shared" si="1"/>
        <v>1440</v>
      </c>
      <c r="E80" s="70">
        <f t="shared" si="1"/>
        <v>70558.169944807421</v>
      </c>
      <c r="F80" s="46"/>
      <c r="G80" s="51">
        <v>29401</v>
      </c>
      <c r="H80" s="52" t="s">
        <v>100</v>
      </c>
      <c r="I80" s="57">
        <v>8924.1357079369664</v>
      </c>
      <c r="J80" s="57">
        <v>490</v>
      </c>
      <c r="K80" s="71">
        <v>9548.8252074925549</v>
      </c>
      <c r="L80" s="72"/>
      <c r="M80" s="51">
        <v>29401</v>
      </c>
      <c r="N80" s="52" t="s">
        <v>100</v>
      </c>
      <c r="O80" s="57">
        <v>3427.2211014162776</v>
      </c>
      <c r="P80" s="57">
        <v>950</v>
      </c>
      <c r="Q80" s="71">
        <v>3769.94</v>
      </c>
      <c r="R80" s="48"/>
      <c r="S80" s="51">
        <v>29401</v>
      </c>
      <c r="T80" s="52" t="s">
        <v>100</v>
      </c>
      <c r="U80" s="57">
        <v>42843.368913378377</v>
      </c>
      <c r="V80" s="57"/>
      <c r="W80" s="71">
        <v>45842.404737314864</v>
      </c>
      <c r="X80" s="48"/>
      <c r="Y80" s="51">
        <v>29401</v>
      </c>
      <c r="Z80" s="52" t="s">
        <v>100</v>
      </c>
      <c r="AA80" s="63"/>
      <c r="AB80" s="63"/>
      <c r="AC80" s="71"/>
      <c r="AD80" s="46"/>
      <c r="AE80" s="51">
        <v>29401</v>
      </c>
      <c r="AF80" s="52" t="s">
        <v>100</v>
      </c>
      <c r="AG80" s="59">
        <v>36797.340000000004</v>
      </c>
      <c r="AH80" s="59"/>
      <c r="AI80" s="60">
        <v>11397</v>
      </c>
      <c r="AJ80" s="46"/>
    </row>
    <row r="81" spans="1:36" s="61" customFormat="1" ht="22.5" x14ac:dyDescent="0.2">
      <c r="A81" s="51">
        <v>29601</v>
      </c>
      <c r="B81" s="52" t="s">
        <v>101</v>
      </c>
      <c r="C81" s="57">
        <f t="shared" si="1"/>
        <v>788663.40633959882</v>
      </c>
      <c r="D81" s="69">
        <f t="shared" si="1"/>
        <v>1098086.2999999998</v>
      </c>
      <c r="E81" s="70">
        <f t="shared" si="1"/>
        <v>1379107.0676384335</v>
      </c>
      <c r="F81" s="46"/>
      <c r="G81" s="51">
        <v>29601</v>
      </c>
      <c r="H81" s="52" t="s">
        <v>101</v>
      </c>
      <c r="I81" s="57">
        <v>492297.53329566674</v>
      </c>
      <c r="J81" s="57">
        <v>380421.16</v>
      </c>
      <c r="K81" s="71">
        <v>526758.36062636343</v>
      </c>
      <c r="L81" s="72"/>
      <c r="M81" s="51">
        <v>29601</v>
      </c>
      <c r="N81" s="52" t="s">
        <v>101</v>
      </c>
      <c r="O81" s="57">
        <v>44680.445929847694</v>
      </c>
      <c r="P81" s="57">
        <v>53986.85</v>
      </c>
      <c r="Q81" s="71">
        <v>92339.46</v>
      </c>
      <c r="R81" s="48"/>
      <c r="S81" s="51">
        <v>29601</v>
      </c>
      <c r="T81" s="52" t="s">
        <v>101</v>
      </c>
      <c r="U81" s="57">
        <v>191597.42711408439</v>
      </c>
      <c r="V81" s="57">
        <v>78226.539999999994</v>
      </c>
      <c r="W81" s="71">
        <v>205009.24701207029</v>
      </c>
      <c r="X81" s="48"/>
      <c r="Y81" s="51">
        <v>29601</v>
      </c>
      <c r="Z81" s="52" t="s">
        <v>101</v>
      </c>
      <c r="AA81" s="63"/>
      <c r="AB81" s="63"/>
      <c r="AC81" s="71"/>
      <c r="AD81" s="46"/>
      <c r="AE81" s="51">
        <v>29601</v>
      </c>
      <c r="AF81" s="52" t="s">
        <v>101</v>
      </c>
      <c r="AG81" s="59">
        <v>60088</v>
      </c>
      <c r="AH81" s="59">
        <v>585451.75</v>
      </c>
      <c r="AI81" s="60">
        <v>555000</v>
      </c>
      <c r="AJ81" s="46"/>
    </row>
    <row r="82" spans="1:36" s="61" customFormat="1" ht="22.5" x14ac:dyDescent="0.2">
      <c r="A82" s="51">
        <v>29801</v>
      </c>
      <c r="B82" s="52" t="s">
        <v>102</v>
      </c>
      <c r="C82" s="57">
        <f t="shared" si="1"/>
        <v>764789.19172180572</v>
      </c>
      <c r="D82" s="69">
        <f t="shared" si="1"/>
        <v>195854.02000000002</v>
      </c>
      <c r="E82" s="70">
        <f t="shared" si="1"/>
        <v>994442.75295529224</v>
      </c>
      <c r="F82" s="46"/>
      <c r="G82" s="51">
        <v>29801</v>
      </c>
      <c r="H82" s="52" t="s">
        <v>102</v>
      </c>
      <c r="I82" s="57">
        <v>619843.82248543901</v>
      </c>
      <c r="J82" s="57">
        <v>75037.600000000006</v>
      </c>
      <c r="K82" s="71">
        <v>663232.89005941979</v>
      </c>
      <c r="L82" s="72"/>
      <c r="M82" s="51">
        <v>29801</v>
      </c>
      <c r="N82" s="52" t="s">
        <v>102</v>
      </c>
      <c r="O82" s="57"/>
      <c r="P82" s="57">
        <v>118033.05</v>
      </c>
      <c r="Q82" s="179">
        <v>181647.4</v>
      </c>
      <c r="R82" s="48"/>
      <c r="S82" s="51">
        <v>29801</v>
      </c>
      <c r="T82" s="52" t="s">
        <v>102</v>
      </c>
      <c r="U82" s="57">
        <v>96228.096164366696</v>
      </c>
      <c r="V82" s="57"/>
      <c r="W82" s="71">
        <v>102964.06289587237</v>
      </c>
      <c r="X82" s="48"/>
      <c r="Y82" s="51">
        <v>29801</v>
      </c>
      <c r="Z82" s="52" t="s">
        <v>102</v>
      </c>
      <c r="AA82" s="63"/>
      <c r="AB82" s="63"/>
      <c r="AC82" s="71"/>
      <c r="AD82" s="46"/>
      <c r="AE82" s="51">
        <v>29801</v>
      </c>
      <c r="AF82" s="52" t="s">
        <v>102</v>
      </c>
      <c r="AG82" s="59">
        <v>48717.273071999996</v>
      </c>
      <c r="AH82" s="59">
        <v>2783.37</v>
      </c>
      <c r="AI82" s="60">
        <v>46598.399999999994</v>
      </c>
      <c r="AJ82" s="46"/>
    </row>
    <row r="83" spans="1:36" s="50" customFormat="1" ht="11.25" x14ac:dyDescent="0.2">
      <c r="A83" s="51"/>
      <c r="B83" s="52"/>
      <c r="C83" s="74"/>
      <c r="D83" s="74"/>
      <c r="E83" s="75"/>
      <c r="F83" s="46"/>
      <c r="G83" s="51"/>
      <c r="H83" s="52"/>
      <c r="I83" s="74"/>
      <c r="J83" s="74"/>
      <c r="K83" s="75"/>
      <c r="L83" s="62"/>
      <c r="M83" s="51"/>
      <c r="N83" s="52"/>
      <c r="O83" s="63"/>
      <c r="P83" s="63"/>
      <c r="Q83" s="75"/>
      <c r="R83" s="48"/>
      <c r="S83" s="76"/>
      <c r="T83" s="77"/>
      <c r="U83" s="63"/>
      <c r="V83" s="63"/>
      <c r="W83" s="75"/>
      <c r="X83" s="48"/>
      <c r="Y83" s="51"/>
      <c r="Z83" s="52"/>
      <c r="AA83" s="63"/>
      <c r="AB83" s="63"/>
      <c r="AC83" s="75"/>
      <c r="AD83" s="46"/>
      <c r="AE83" s="76"/>
      <c r="AF83" s="77"/>
      <c r="AG83" s="78"/>
      <c r="AH83" s="78"/>
      <c r="AI83" s="79"/>
      <c r="AJ83" s="46"/>
    </row>
    <row r="84" spans="1:36" s="50" customFormat="1" ht="11.25" x14ac:dyDescent="0.2">
      <c r="A84" s="325">
        <v>3000</v>
      </c>
      <c r="B84" s="325" t="s">
        <v>103</v>
      </c>
      <c r="C84" s="326">
        <f>SUM(C85:C144)</f>
        <v>64952670.139340684</v>
      </c>
      <c r="D84" s="326">
        <f>SUM(D85:D144)</f>
        <v>111966490.88</v>
      </c>
      <c r="E84" s="326">
        <f>SUM(E85:E144)</f>
        <v>174110685.4570303</v>
      </c>
      <c r="F84" s="46"/>
      <c r="G84" s="325">
        <v>3000</v>
      </c>
      <c r="H84" s="325" t="s">
        <v>103</v>
      </c>
      <c r="I84" s="326">
        <f>SUM(I85:I144)</f>
        <v>18561403.373971365</v>
      </c>
      <c r="J84" s="326">
        <f>SUM(J85:J144)</f>
        <v>58556774.380000003</v>
      </c>
      <c r="K84" s="326">
        <f>SUM(K85:K144)</f>
        <v>74738513.335755825</v>
      </c>
      <c r="L84" s="80"/>
      <c r="M84" s="325">
        <v>3000</v>
      </c>
      <c r="N84" s="325" t="s">
        <v>103</v>
      </c>
      <c r="O84" s="326">
        <f>SUM(O85:O144)</f>
        <v>3177556.5255103433</v>
      </c>
      <c r="P84" s="326">
        <f>SUM(P85:P144)</f>
        <v>10283655.129999997</v>
      </c>
      <c r="Q84" s="326">
        <f>SUM(Q85:Q144)</f>
        <v>18750230.212836429</v>
      </c>
      <c r="R84" s="48"/>
      <c r="S84" s="325">
        <v>3000</v>
      </c>
      <c r="T84" s="325" t="s">
        <v>103</v>
      </c>
      <c r="U84" s="326">
        <f>SUM(U85:U144)</f>
        <v>26934577.401858974</v>
      </c>
      <c r="V84" s="326">
        <f>SUM(V85:V144)</f>
        <v>12034884.84</v>
      </c>
      <c r="W84" s="326">
        <f>SUM(W85:W144)</f>
        <v>24332454.549989115</v>
      </c>
      <c r="X84" s="48"/>
      <c r="Y84" s="325">
        <v>3000</v>
      </c>
      <c r="Z84" s="325" t="s">
        <v>103</v>
      </c>
      <c r="AA84" s="326">
        <f>SUM(AA85:AA144)</f>
        <v>0</v>
      </c>
      <c r="AB84" s="326">
        <f>SUM(AB85:AB144)</f>
        <v>720892.12999999989</v>
      </c>
      <c r="AC84" s="326">
        <f>SUM(AC85:AC144)</f>
        <v>1436776.3593505733</v>
      </c>
      <c r="AD84" s="46"/>
      <c r="AE84" s="325">
        <v>3000</v>
      </c>
      <c r="AF84" s="325" t="s">
        <v>103</v>
      </c>
      <c r="AG84" s="326">
        <f>SUM(AG85:AG144)</f>
        <v>16279132.838</v>
      </c>
      <c r="AH84" s="326">
        <f>SUM(AH85:AH144)</f>
        <v>30370284.399999999</v>
      </c>
      <c r="AI84" s="326">
        <f>SUM(AI85:AI144)</f>
        <v>54852710.999098405</v>
      </c>
      <c r="AJ84" s="46"/>
    </row>
    <row r="85" spans="1:36" s="50" customFormat="1" ht="24" customHeight="1" x14ac:dyDescent="0.2">
      <c r="A85" s="51">
        <v>31101</v>
      </c>
      <c r="B85" s="52" t="s">
        <v>104</v>
      </c>
      <c r="C85" s="55">
        <f t="shared" ref="C85:E116" si="2">I85+O85+U85+AA85+AG85</f>
        <v>19174995.899999999</v>
      </c>
      <c r="D85" s="55">
        <f t="shared" si="2"/>
        <v>68765159.200000003</v>
      </c>
      <c r="E85" s="353">
        <f t="shared" si="2"/>
        <v>123926167.62089188</v>
      </c>
      <c r="F85" s="345" t="s">
        <v>656</v>
      </c>
      <c r="G85" s="51">
        <v>31101</v>
      </c>
      <c r="H85" s="52" t="s">
        <v>104</v>
      </c>
      <c r="I85" s="55"/>
      <c r="J85" s="55">
        <v>30285989.199999999</v>
      </c>
      <c r="K85" s="344">
        <v>53877811.725606486</v>
      </c>
      <c r="L85" s="345" t="s">
        <v>656</v>
      </c>
      <c r="M85" s="51">
        <v>31101</v>
      </c>
      <c r="N85" s="52" t="s">
        <v>104</v>
      </c>
      <c r="O85" s="63"/>
      <c r="P85" s="63">
        <v>7889814</v>
      </c>
      <c r="Q85" s="344">
        <v>15747833.343836427</v>
      </c>
      <c r="R85" s="346" t="s">
        <v>656</v>
      </c>
      <c r="S85" s="51">
        <v>31101</v>
      </c>
      <c r="T85" s="52" t="s">
        <v>104</v>
      </c>
      <c r="U85" s="57">
        <v>19174995.899999999</v>
      </c>
      <c r="V85" s="57">
        <v>7955536</v>
      </c>
      <c r="W85" s="58">
        <v>16029702.312999997</v>
      </c>
      <c r="X85" s="48"/>
      <c r="Y85" s="51">
        <v>31101</v>
      </c>
      <c r="Z85" s="52" t="s">
        <v>104</v>
      </c>
      <c r="AA85" s="81"/>
      <c r="AB85" s="81">
        <v>675604</v>
      </c>
      <c r="AC85" s="344">
        <v>1300176.3593505733</v>
      </c>
      <c r="AD85" s="345" t="s">
        <v>656</v>
      </c>
      <c r="AE85" s="51">
        <v>31101</v>
      </c>
      <c r="AF85" s="52" t="s">
        <v>104</v>
      </c>
      <c r="AG85" s="82"/>
      <c r="AH85" s="82">
        <v>21958216</v>
      </c>
      <c r="AI85" s="347">
        <v>36970643.8790984</v>
      </c>
      <c r="AJ85" s="345" t="s">
        <v>656</v>
      </c>
    </row>
    <row r="86" spans="1:36" s="50" customFormat="1" ht="11.25" x14ac:dyDescent="0.2">
      <c r="A86" s="51">
        <v>31201</v>
      </c>
      <c r="B86" s="52" t="s">
        <v>105</v>
      </c>
      <c r="C86" s="55">
        <f t="shared" si="2"/>
        <v>3175.2000000000003</v>
      </c>
      <c r="D86" s="55">
        <f t="shared" si="2"/>
        <v>1800</v>
      </c>
      <c r="E86" s="54">
        <f t="shared" si="2"/>
        <v>3175.2000000000003</v>
      </c>
      <c r="F86" s="46"/>
      <c r="G86" s="51">
        <v>31201</v>
      </c>
      <c r="H86" s="52" t="s">
        <v>105</v>
      </c>
      <c r="I86" s="55"/>
      <c r="J86" s="55"/>
      <c r="K86" s="58"/>
      <c r="L86" s="62"/>
      <c r="M86" s="51">
        <v>31201</v>
      </c>
      <c r="N86" s="52" t="s">
        <v>105</v>
      </c>
      <c r="O86" s="63">
        <v>0</v>
      </c>
      <c r="P86" s="63"/>
      <c r="Q86" s="58"/>
      <c r="R86" s="48"/>
      <c r="S86" s="51">
        <v>31201</v>
      </c>
      <c r="T86" s="52" t="s">
        <v>105</v>
      </c>
      <c r="U86" s="63">
        <v>0</v>
      </c>
      <c r="V86" s="63"/>
      <c r="W86" s="58">
        <v>0</v>
      </c>
      <c r="X86" s="48"/>
      <c r="Y86" s="51">
        <v>31201</v>
      </c>
      <c r="Z86" s="52" t="s">
        <v>105</v>
      </c>
      <c r="AA86" s="81"/>
      <c r="AB86" s="81"/>
      <c r="AC86" s="58"/>
      <c r="AD86" s="46"/>
      <c r="AE86" s="51">
        <v>31201</v>
      </c>
      <c r="AF86" s="52" t="s">
        <v>105</v>
      </c>
      <c r="AG86" s="59">
        <v>3175.2000000000003</v>
      </c>
      <c r="AH86" s="59">
        <v>1800</v>
      </c>
      <c r="AI86" s="60">
        <v>3175.2000000000003</v>
      </c>
      <c r="AJ86" s="46"/>
    </row>
    <row r="87" spans="1:36" s="50" customFormat="1" ht="11.25" x14ac:dyDescent="0.2">
      <c r="A87" s="51">
        <v>31301</v>
      </c>
      <c r="B87" s="52" t="s">
        <v>106</v>
      </c>
      <c r="C87" s="55">
        <f t="shared" si="2"/>
        <v>10476</v>
      </c>
      <c r="D87" s="55">
        <f t="shared" si="2"/>
        <v>10258.189999999999</v>
      </c>
      <c r="E87" s="54">
        <f t="shared" si="2"/>
        <v>18248.25</v>
      </c>
      <c r="F87" s="46"/>
      <c r="G87" s="51">
        <v>31301</v>
      </c>
      <c r="H87" s="52" t="s">
        <v>106</v>
      </c>
      <c r="I87" s="55"/>
      <c r="J87" s="55"/>
      <c r="K87" s="58"/>
      <c r="L87" s="62"/>
      <c r="M87" s="51">
        <v>31301</v>
      </c>
      <c r="N87" s="52" t="s">
        <v>106</v>
      </c>
      <c r="O87" s="63">
        <v>0</v>
      </c>
      <c r="P87" s="63">
        <v>5283.9</v>
      </c>
      <c r="Q87" s="58">
        <v>7925.85</v>
      </c>
      <c r="R87" s="48"/>
      <c r="S87" s="51">
        <v>31301</v>
      </c>
      <c r="T87" s="52" t="s">
        <v>106</v>
      </c>
      <c r="U87" s="63">
        <v>0</v>
      </c>
      <c r="V87" s="63"/>
      <c r="W87" s="58">
        <v>0</v>
      </c>
      <c r="X87" s="48"/>
      <c r="Y87" s="51">
        <v>31301</v>
      </c>
      <c r="Z87" s="52" t="s">
        <v>106</v>
      </c>
      <c r="AA87" s="81"/>
      <c r="AB87" s="81"/>
      <c r="AC87" s="58"/>
      <c r="AD87" s="46"/>
      <c r="AE87" s="51">
        <v>31301</v>
      </c>
      <c r="AF87" s="52" t="s">
        <v>106</v>
      </c>
      <c r="AG87" s="59">
        <v>10476</v>
      </c>
      <c r="AH87" s="59">
        <v>4974.29</v>
      </c>
      <c r="AI87" s="60">
        <v>10322.400000000001</v>
      </c>
      <c r="AJ87" s="46"/>
    </row>
    <row r="88" spans="1:36" s="50" customFormat="1" ht="11.25" x14ac:dyDescent="0.2">
      <c r="A88" s="51">
        <v>31401</v>
      </c>
      <c r="B88" s="52" t="s">
        <v>107</v>
      </c>
      <c r="C88" s="55">
        <f t="shared" si="2"/>
        <v>430666.80552019237</v>
      </c>
      <c r="D88" s="55">
        <f t="shared" si="2"/>
        <v>231084.16</v>
      </c>
      <c r="E88" s="54">
        <f t="shared" si="2"/>
        <v>477902.92159830255</v>
      </c>
      <c r="F88" s="46"/>
      <c r="G88" s="51">
        <v>31401</v>
      </c>
      <c r="H88" s="52" t="s">
        <v>107</v>
      </c>
      <c r="I88" s="57">
        <v>338631.49188970594</v>
      </c>
      <c r="J88" s="57">
        <v>180847.81</v>
      </c>
      <c r="K88" s="58">
        <v>362335.69632198534</v>
      </c>
      <c r="L88" s="62"/>
      <c r="M88" s="51">
        <v>31401</v>
      </c>
      <c r="N88" s="52" t="s">
        <v>107</v>
      </c>
      <c r="O88" s="57">
        <v>49070.617110563813</v>
      </c>
      <c r="P88" s="57">
        <v>32116.720000000001</v>
      </c>
      <c r="Q88" s="58">
        <v>52175.08</v>
      </c>
      <c r="R88" s="48"/>
      <c r="S88" s="51">
        <v>31401</v>
      </c>
      <c r="T88" s="52" t="s">
        <v>107</v>
      </c>
      <c r="U88" s="57">
        <v>22516.696519922629</v>
      </c>
      <c r="V88" s="57">
        <v>9342.06</v>
      </c>
      <c r="W88" s="58">
        <v>24092.865276317214</v>
      </c>
      <c r="X88" s="48"/>
      <c r="Y88" s="51">
        <v>31401</v>
      </c>
      <c r="Z88" s="52" t="s">
        <v>107</v>
      </c>
      <c r="AA88" s="57"/>
      <c r="AB88" s="57"/>
      <c r="AC88" s="58"/>
      <c r="AD88" s="46"/>
      <c r="AE88" s="51">
        <v>31401</v>
      </c>
      <c r="AF88" s="52" t="s">
        <v>107</v>
      </c>
      <c r="AG88" s="59">
        <v>20448</v>
      </c>
      <c r="AH88" s="59">
        <v>8777.57</v>
      </c>
      <c r="AI88" s="60">
        <v>39299.279999999999</v>
      </c>
      <c r="AJ88" s="46"/>
    </row>
    <row r="89" spans="1:36" s="50" customFormat="1" ht="11.25" x14ac:dyDescent="0.2">
      <c r="A89" s="51">
        <v>31501</v>
      </c>
      <c r="B89" s="52" t="s">
        <v>108</v>
      </c>
      <c r="C89" s="55">
        <f t="shared" si="2"/>
        <v>0</v>
      </c>
      <c r="D89" s="55">
        <f t="shared" si="2"/>
        <v>0</v>
      </c>
      <c r="E89" s="54">
        <f t="shared" si="2"/>
        <v>0</v>
      </c>
      <c r="F89" s="46"/>
      <c r="G89" s="51">
        <v>31501</v>
      </c>
      <c r="H89" s="52" t="s">
        <v>108</v>
      </c>
      <c r="I89" s="55">
        <v>0</v>
      </c>
      <c r="J89" s="55"/>
      <c r="K89" s="58">
        <v>0</v>
      </c>
      <c r="L89" s="62"/>
      <c r="M89" s="51">
        <v>31501</v>
      </c>
      <c r="N89" s="52" t="s">
        <v>108</v>
      </c>
      <c r="O89" s="63">
        <v>0</v>
      </c>
      <c r="P89" s="63"/>
      <c r="Q89" s="58"/>
      <c r="R89" s="48"/>
      <c r="S89" s="51">
        <v>31501</v>
      </c>
      <c r="T89" s="52" t="s">
        <v>108</v>
      </c>
      <c r="U89" s="63">
        <v>0</v>
      </c>
      <c r="V89" s="63"/>
      <c r="W89" s="58">
        <v>0</v>
      </c>
      <c r="X89" s="48"/>
      <c r="Y89" s="51">
        <v>31501</v>
      </c>
      <c r="Z89" s="52" t="s">
        <v>108</v>
      </c>
      <c r="AA89" s="81"/>
      <c r="AB89" s="81"/>
      <c r="AC89" s="58"/>
      <c r="AD89" s="46"/>
      <c r="AE89" s="51">
        <v>31501</v>
      </c>
      <c r="AF89" s="52" t="s">
        <v>108</v>
      </c>
      <c r="AG89" s="59"/>
      <c r="AH89" s="59"/>
      <c r="AI89" s="60"/>
      <c r="AJ89" s="46"/>
    </row>
    <row r="90" spans="1:36" s="50" customFormat="1" ht="22.5" x14ac:dyDescent="0.2">
      <c r="A90" s="51">
        <v>31601</v>
      </c>
      <c r="B90" s="52" t="s">
        <v>109</v>
      </c>
      <c r="C90" s="55">
        <f t="shared" si="2"/>
        <v>0</v>
      </c>
      <c r="D90" s="55">
        <f t="shared" si="2"/>
        <v>0</v>
      </c>
      <c r="E90" s="54">
        <f t="shared" si="2"/>
        <v>0</v>
      </c>
      <c r="F90" s="46"/>
      <c r="G90" s="51">
        <v>31601</v>
      </c>
      <c r="H90" s="52" t="s">
        <v>109</v>
      </c>
      <c r="I90" s="55">
        <v>0</v>
      </c>
      <c r="J90" s="55"/>
      <c r="K90" s="58">
        <v>0</v>
      </c>
      <c r="L90" s="62"/>
      <c r="M90" s="51">
        <v>31601</v>
      </c>
      <c r="N90" s="52" t="s">
        <v>109</v>
      </c>
      <c r="O90" s="63">
        <v>0</v>
      </c>
      <c r="P90" s="63"/>
      <c r="Q90" s="58"/>
      <c r="R90" s="48"/>
      <c r="S90" s="51">
        <v>31601</v>
      </c>
      <c r="T90" s="52" t="s">
        <v>109</v>
      </c>
      <c r="U90" s="63">
        <v>0</v>
      </c>
      <c r="V90" s="63"/>
      <c r="W90" s="58">
        <v>0</v>
      </c>
      <c r="X90" s="48"/>
      <c r="Y90" s="51">
        <v>31601</v>
      </c>
      <c r="Z90" s="52" t="s">
        <v>109</v>
      </c>
      <c r="AA90" s="81"/>
      <c r="AB90" s="81"/>
      <c r="AC90" s="58"/>
      <c r="AD90" s="46"/>
      <c r="AE90" s="51">
        <v>31601</v>
      </c>
      <c r="AF90" s="52" t="s">
        <v>109</v>
      </c>
      <c r="AG90" s="59"/>
      <c r="AH90" s="59"/>
      <c r="AI90" s="60"/>
      <c r="AJ90" s="46"/>
    </row>
    <row r="91" spans="1:36" s="50" customFormat="1" ht="33.75" x14ac:dyDescent="0.2">
      <c r="A91" s="51">
        <v>31701</v>
      </c>
      <c r="B91" s="52" t="s">
        <v>110</v>
      </c>
      <c r="C91" s="55">
        <f t="shared" si="2"/>
        <v>437859.38884040323</v>
      </c>
      <c r="D91" s="55">
        <f t="shared" si="2"/>
        <v>127534.21</v>
      </c>
      <c r="E91" s="54">
        <f t="shared" si="2"/>
        <v>202140.47530341338</v>
      </c>
      <c r="F91" s="46"/>
      <c r="G91" s="51">
        <v>31701</v>
      </c>
      <c r="H91" s="52" t="s">
        <v>110</v>
      </c>
      <c r="I91" s="57">
        <v>51309.077000000005</v>
      </c>
      <c r="J91" s="57">
        <v>24467.88</v>
      </c>
      <c r="K91" s="58">
        <v>54900.712390000008</v>
      </c>
      <c r="L91" s="62"/>
      <c r="M91" s="51">
        <v>31701</v>
      </c>
      <c r="N91" s="52" t="s">
        <v>110</v>
      </c>
      <c r="O91" s="57">
        <v>16326.234351231837</v>
      </c>
      <c r="P91" s="57">
        <v>8720</v>
      </c>
      <c r="Q91" s="58">
        <v>12760</v>
      </c>
      <c r="R91" s="48"/>
      <c r="S91" s="51">
        <v>31701</v>
      </c>
      <c r="T91" s="52" t="s">
        <v>110</v>
      </c>
      <c r="U91" s="57">
        <v>83424.077489171381</v>
      </c>
      <c r="V91" s="57">
        <v>8120</v>
      </c>
      <c r="W91" s="58">
        <v>89263.762913413375</v>
      </c>
      <c r="X91" s="48"/>
      <c r="Y91" s="51">
        <v>31701</v>
      </c>
      <c r="Z91" s="52" t="s">
        <v>110</v>
      </c>
      <c r="AA91" s="81"/>
      <c r="AB91" s="81"/>
      <c r="AC91" s="58"/>
      <c r="AD91" s="46"/>
      <c r="AE91" s="51">
        <v>31701</v>
      </c>
      <c r="AF91" s="52" t="s">
        <v>110</v>
      </c>
      <c r="AG91" s="59">
        <v>286800</v>
      </c>
      <c r="AH91" s="59">
        <v>86226.33</v>
      </c>
      <c r="AI91" s="60">
        <v>45216</v>
      </c>
      <c r="AJ91" s="46"/>
    </row>
    <row r="92" spans="1:36" s="50" customFormat="1" ht="11.25" x14ac:dyDescent="0.2">
      <c r="A92" s="51">
        <v>31801</v>
      </c>
      <c r="B92" s="52" t="s">
        <v>111</v>
      </c>
      <c r="C92" s="55">
        <f t="shared" si="2"/>
        <v>9639.6015167864061</v>
      </c>
      <c r="D92" s="55">
        <f t="shared" si="2"/>
        <v>877.67</v>
      </c>
      <c r="E92" s="54">
        <f t="shared" si="2"/>
        <v>9888.2954862750848</v>
      </c>
      <c r="F92" s="46"/>
      <c r="G92" s="51">
        <v>31801</v>
      </c>
      <c r="H92" s="52" t="s">
        <v>111</v>
      </c>
      <c r="I92" s="57">
        <v>6160.6499871729757</v>
      </c>
      <c r="J92" s="57"/>
      <c r="K92" s="58">
        <v>6591.8954862750843</v>
      </c>
      <c r="L92" s="62"/>
      <c r="M92" s="51">
        <v>31801</v>
      </c>
      <c r="N92" s="52" t="s">
        <v>111</v>
      </c>
      <c r="O92" s="57">
        <v>182.55152961342969</v>
      </c>
      <c r="P92" s="57"/>
      <c r="Q92" s="58"/>
      <c r="R92" s="48"/>
      <c r="S92" s="51">
        <v>31801</v>
      </c>
      <c r="T92" s="52" t="s">
        <v>111</v>
      </c>
      <c r="U92" s="63">
        <v>0</v>
      </c>
      <c r="V92" s="63"/>
      <c r="W92" s="58">
        <v>0</v>
      </c>
      <c r="X92" s="48"/>
      <c r="Y92" s="51">
        <v>31801</v>
      </c>
      <c r="Z92" s="52" t="s">
        <v>111</v>
      </c>
      <c r="AA92" s="81"/>
      <c r="AB92" s="81"/>
      <c r="AC92" s="58"/>
      <c r="AD92" s="46"/>
      <c r="AE92" s="51">
        <v>31801</v>
      </c>
      <c r="AF92" s="52" t="s">
        <v>111</v>
      </c>
      <c r="AG92" s="59">
        <v>3296.3999999999996</v>
      </c>
      <c r="AH92" s="59">
        <v>877.67</v>
      </c>
      <c r="AI92" s="60">
        <v>3296.3999999999996</v>
      </c>
      <c r="AJ92" s="46"/>
    </row>
    <row r="93" spans="1:36" s="50" customFormat="1" ht="11.25" x14ac:dyDescent="0.2">
      <c r="A93" s="51">
        <v>32101</v>
      </c>
      <c r="B93" s="52" t="s">
        <v>112</v>
      </c>
      <c r="C93" s="55">
        <f t="shared" si="2"/>
        <v>700732.39275292773</v>
      </c>
      <c r="D93" s="55">
        <f t="shared" si="2"/>
        <v>0</v>
      </c>
      <c r="E93" s="54">
        <f t="shared" si="2"/>
        <v>749783.66024563264</v>
      </c>
      <c r="F93" s="46"/>
      <c r="G93" s="51">
        <v>32101</v>
      </c>
      <c r="H93" s="52" t="s">
        <v>112</v>
      </c>
      <c r="I93" s="55">
        <v>0</v>
      </c>
      <c r="J93" s="55"/>
      <c r="K93" s="58">
        <v>0</v>
      </c>
      <c r="L93" s="62"/>
      <c r="M93" s="51">
        <v>32101</v>
      </c>
      <c r="N93" s="52" t="s">
        <v>112</v>
      </c>
      <c r="O93" s="63">
        <v>0</v>
      </c>
      <c r="P93" s="63"/>
      <c r="Q93" s="58"/>
      <c r="R93" s="48"/>
      <c r="S93" s="51">
        <v>32101</v>
      </c>
      <c r="T93" s="52" t="s">
        <v>112</v>
      </c>
      <c r="U93" s="57">
        <v>700732.39275292773</v>
      </c>
      <c r="V93" s="57"/>
      <c r="W93" s="58">
        <v>749783.66024563264</v>
      </c>
      <c r="X93" s="48"/>
      <c r="Y93" s="51">
        <v>32101</v>
      </c>
      <c r="Z93" s="52" t="s">
        <v>112</v>
      </c>
      <c r="AA93" s="81"/>
      <c r="AB93" s="81"/>
      <c r="AC93" s="58"/>
      <c r="AD93" s="46"/>
      <c r="AE93" s="51">
        <v>32101</v>
      </c>
      <c r="AF93" s="52" t="s">
        <v>112</v>
      </c>
      <c r="AG93" s="59"/>
      <c r="AH93" s="59"/>
      <c r="AI93" s="60"/>
      <c r="AJ93" s="46"/>
    </row>
    <row r="94" spans="1:36" s="50" customFormat="1" ht="11.25" x14ac:dyDescent="0.2">
      <c r="A94" s="51">
        <v>32201</v>
      </c>
      <c r="B94" s="52" t="s">
        <v>113</v>
      </c>
      <c r="C94" s="55">
        <f t="shared" si="2"/>
        <v>2382711.777222015</v>
      </c>
      <c r="D94" s="55">
        <f t="shared" si="2"/>
        <v>1113991.48</v>
      </c>
      <c r="E94" s="54">
        <f t="shared" si="2"/>
        <v>2335228.3505716785</v>
      </c>
      <c r="F94" s="46"/>
      <c r="G94" s="51">
        <v>32201</v>
      </c>
      <c r="H94" s="52" t="s">
        <v>113</v>
      </c>
      <c r="I94" s="57">
        <v>1011374.0743522982</v>
      </c>
      <c r="J94" s="57">
        <v>580513.04</v>
      </c>
      <c r="K94" s="58">
        <v>1082170.2595569592</v>
      </c>
      <c r="L94" s="62"/>
      <c r="M94" s="51">
        <v>32201</v>
      </c>
      <c r="N94" s="52" t="s">
        <v>113</v>
      </c>
      <c r="O94" s="57">
        <v>667776.64584661496</v>
      </c>
      <c r="P94" s="57">
        <v>282679.28000000003</v>
      </c>
      <c r="Q94" s="58">
        <v>517420</v>
      </c>
      <c r="R94" s="48"/>
      <c r="S94" s="51">
        <v>32201</v>
      </c>
      <c r="T94" s="52" t="s">
        <v>113</v>
      </c>
      <c r="U94" s="57">
        <v>269329.05702310218</v>
      </c>
      <c r="V94" s="57">
        <v>97679.16</v>
      </c>
      <c r="W94" s="58">
        <v>288182.09101471934</v>
      </c>
      <c r="X94" s="48"/>
      <c r="Y94" s="51">
        <v>32201</v>
      </c>
      <c r="Z94" s="52" t="s">
        <v>113</v>
      </c>
      <c r="AA94" s="57"/>
      <c r="AB94" s="57"/>
      <c r="AC94" s="58">
        <v>55800</v>
      </c>
      <c r="AD94" s="46"/>
      <c r="AE94" s="51">
        <v>32201</v>
      </c>
      <c r="AF94" s="52" t="s">
        <v>113</v>
      </c>
      <c r="AG94" s="59">
        <v>434232</v>
      </c>
      <c r="AH94" s="59">
        <v>153120</v>
      </c>
      <c r="AI94" s="60">
        <v>391656</v>
      </c>
      <c r="AJ94" s="46"/>
    </row>
    <row r="95" spans="1:36" s="50" customFormat="1" ht="22.5" x14ac:dyDescent="0.2">
      <c r="A95" s="51">
        <v>32301</v>
      </c>
      <c r="B95" s="52" t="s">
        <v>114</v>
      </c>
      <c r="C95" s="55">
        <f t="shared" si="2"/>
        <v>35914.233030152798</v>
      </c>
      <c r="D95" s="55">
        <f t="shared" si="2"/>
        <v>0</v>
      </c>
      <c r="E95" s="54">
        <f t="shared" si="2"/>
        <v>38428.229342263498</v>
      </c>
      <c r="F95" s="46"/>
      <c r="G95" s="51">
        <v>32301</v>
      </c>
      <c r="H95" s="52" t="s">
        <v>114</v>
      </c>
      <c r="I95" s="57">
        <v>35914.233030152798</v>
      </c>
      <c r="J95" s="57"/>
      <c r="K95" s="58">
        <v>38428.229342263498</v>
      </c>
      <c r="L95" s="62"/>
      <c r="M95" s="51">
        <v>32301</v>
      </c>
      <c r="N95" s="52" t="s">
        <v>114</v>
      </c>
      <c r="O95" s="63">
        <v>0</v>
      </c>
      <c r="P95" s="63"/>
      <c r="Q95" s="58"/>
      <c r="R95" s="48"/>
      <c r="S95" s="51">
        <v>32301</v>
      </c>
      <c r="T95" s="52" t="s">
        <v>114</v>
      </c>
      <c r="U95" s="63">
        <v>0</v>
      </c>
      <c r="V95" s="63"/>
      <c r="W95" s="58">
        <v>0</v>
      </c>
      <c r="X95" s="48"/>
      <c r="Y95" s="51">
        <v>32301</v>
      </c>
      <c r="Z95" s="52" t="s">
        <v>114</v>
      </c>
      <c r="AA95" s="81"/>
      <c r="AB95" s="81"/>
      <c r="AC95" s="58"/>
      <c r="AD95" s="46"/>
      <c r="AE95" s="51">
        <v>32301</v>
      </c>
      <c r="AF95" s="52" t="s">
        <v>114</v>
      </c>
      <c r="AG95" s="59"/>
      <c r="AH95" s="59"/>
      <c r="AI95" s="60"/>
      <c r="AJ95" s="46"/>
    </row>
    <row r="96" spans="1:36" s="50" customFormat="1" ht="22.5" x14ac:dyDescent="0.2">
      <c r="A96" s="51">
        <v>32302</v>
      </c>
      <c r="B96" s="52" t="s">
        <v>115</v>
      </c>
      <c r="C96" s="55">
        <f t="shared" si="2"/>
        <v>1057526.9320954226</v>
      </c>
      <c r="D96" s="55">
        <f t="shared" si="2"/>
        <v>191268.85</v>
      </c>
      <c r="E96" s="54">
        <f t="shared" si="2"/>
        <v>936802.36167787365</v>
      </c>
      <c r="F96" s="46"/>
      <c r="G96" s="51">
        <v>32302</v>
      </c>
      <c r="H96" s="52" t="s">
        <v>115</v>
      </c>
      <c r="I96" s="57">
        <v>657224.95987628028</v>
      </c>
      <c r="J96" s="57">
        <v>108576</v>
      </c>
      <c r="K96" s="58">
        <v>703230.70706761989</v>
      </c>
      <c r="L96" s="62"/>
      <c r="M96" s="51">
        <v>32302</v>
      </c>
      <c r="N96" s="52" t="s">
        <v>115</v>
      </c>
      <c r="O96" s="57">
        <v>275726.2950132977</v>
      </c>
      <c r="P96" s="57">
        <v>42631.76</v>
      </c>
      <c r="Q96" s="58">
        <v>101503.52</v>
      </c>
      <c r="R96" s="48"/>
      <c r="S96" s="51">
        <v>32302</v>
      </c>
      <c r="T96" s="52" t="s">
        <v>115</v>
      </c>
      <c r="U96" s="57">
        <v>93879.677205844622</v>
      </c>
      <c r="V96" s="57">
        <v>20058.93</v>
      </c>
      <c r="W96" s="58">
        <v>100451.25461025375</v>
      </c>
      <c r="X96" s="48"/>
      <c r="Y96" s="51">
        <v>32302</v>
      </c>
      <c r="Z96" s="52" t="s">
        <v>115</v>
      </c>
      <c r="AA96" s="81"/>
      <c r="AB96" s="81"/>
      <c r="AC96" s="58"/>
      <c r="AD96" s="46"/>
      <c r="AE96" s="51">
        <v>32302</v>
      </c>
      <c r="AF96" s="52" t="s">
        <v>115</v>
      </c>
      <c r="AG96" s="59">
        <v>30696</v>
      </c>
      <c r="AH96" s="59">
        <v>20002.16</v>
      </c>
      <c r="AI96" s="60">
        <v>31616.879999999997</v>
      </c>
      <c r="AJ96" s="46"/>
    </row>
    <row r="97" spans="1:36" s="50" customFormat="1" ht="22.5" x14ac:dyDescent="0.2">
      <c r="A97" s="51">
        <v>32501</v>
      </c>
      <c r="B97" s="52" t="s">
        <v>116</v>
      </c>
      <c r="C97" s="55">
        <f t="shared" si="2"/>
        <v>0</v>
      </c>
      <c r="D97" s="55">
        <f t="shared" si="2"/>
        <v>0</v>
      </c>
      <c r="E97" s="54">
        <f t="shared" si="2"/>
        <v>0</v>
      </c>
      <c r="F97" s="46"/>
      <c r="G97" s="51">
        <v>32501</v>
      </c>
      <c r="H97" s="52" t="s">
        <v>116</v>
      </c>
      <c r="I97" s="55">
        <v>0</v>
      </c>
      <c r="J97" s="55"/>
      <c r="K97" s="58">
        <v>0</v>
      </c>
      <c r="L97" s="62"/>
      <c r="M97" s="51">
        <v>32501</v>
      </c>
      <c r="N97" s="52" t="s">
        <v>116</v>
      </c>
      <c r="O97" s="63">
        <v>0</v>
      </c>
      <c r="P97" s="63"/>
      <c r="Q97" s="58"/>
      <c r="R97" s="48"/>
      <c r="S97" s="51">
        <v>32501</v>
      </c>
      <c r="T97" s="52" t="s">
        <v>116</v>
      </c>
      <c r="U97" s="63">
        <v>0</v>
      </c>
      <c r="V97" s="63"/>
      <c r="W97" s="58">
        <v>0</v>
      </c>
      <c r="X97" s="48"/>
      <c r="Y97" s="51">
        <v>32501</v>
      </c>
      <c r="Z97" s="52" t="s">
        <v>116</v>
      </c>
      <c r="AA97" s="81"/>
      <c r="AB97" s="81"/>
      <c r="AC97" s="58"/>
      <c r="AD97" s="46"/>
      <c r="AE97" s="51">
        <v>32501</v>
      </c>
      <c r="AF97" s="52" t="s">
        <v>116</v>
      </c>
      <c r="AG97" s="59"/>
      <c r="AH97" s="59"/>
      <c r="AI97" s="60"/>
      <c r="AJ97" s="46"/>
    </row>
    <row r="98" spans="1:36" s="50" customFormat="1" ht="22.5" x14ac:dyDescent="0.2">
      <c r="A98" s="51">
        <v>32601</v>
      </c>
      <c r="B98" s="52" t="s">
        <v>117</v>
      </c>
      <c r="C98" s="55">
        <f t="shared" si="2"/>
        <v>2331268.9251699736</v>
      </c>
      <c r="D98" s="55">
        <f t="shared" si="2"/>
        <v>2178444.25</v>
      </c>
      <c r="E98" s="54">
        <f t="shared" si="2"/>
        <v>2403645.7995780874</v>
      </c>
      <c r="F98" s="46"/>
      <c r="G98" s="51">
        <v>32601</v>
      </c>
      <c r="H98" s="52" t="s">
        <v>117</v>
      </c>
      <c r="I98" s="57">
        <v>868516.17511580058</v>
      </c>
      <c r="J98" s="57">
        <v>814623.29</v>
      </c>
      <c r="K98" s="58">
        <v>929312.3073739066</v>
      </c>
      <c r="L98" s="62"/>
      <c r="M98" s="51">
        <v>32601</v>
      </c>
      <c r="N98" s="52" t="s">
        <v>117</v>
      </c>
      <c r="O98" s="57">
        <v>38297.523695125106</v>
      </c>
      <c r="P98" s="57"/>
      <c r="Q98" s="58"/>
      <c r="R98" s="48"/>
      <c r="S98" s="51">
        <v>32601</v>
      </c>
      <c r="T98" s="52" t="s">
        <v>117</v>
      </c>
      <c r="U98" s="57">
        <v>178615.22635904764</v>
      </c>
      <c r="V98" s="57">
        <v>27394.21</v>
      </c>
      <c r="W98" s="58">
        <v>191118.29220418097</v>
      </c>
      <c r="X98" s="48"/>
      <c r="Y98" s="51">
        <v>32601</v>
      </c>
      <c r="Z98" s="52" t="s">
        <v>117</v>
      </c>
      <c r="AA98" s="81"/>
      <c r="AB98" s="81"/>
      <c r="AC98" s="58"/>
      <c r="AD98" s="46"/>
      <c r="AE98" s="51">
        <v>32601</v>
      </c>
      <c r="AF98" s="52" t="s">
        <v>117</v>
      </c>
      <c r="AG98" s="59">
        <v>1245840</v>
      </c>
      <c r="AH98" s="59">
        <v>1336426.75</v>
      </c>
      <c r="AI98" s="60">
        <v>1283215.2</v>
      </c>
      <c r="AJ98" s="46"/>
    </row>
    <row r="99" spans="1:36" s="50" customFormat="1" ht="11.25" x14ac:dyDescent="0.2">
      <c r="A99" s="51">
        <v>32901</v>
      </c>
      <c r="B99" s="52" t="s">
        <v>118</v>
      </c>
      <c r="C99" s="55">
        <f t="shared" si="2"/>
        <v>9779.13304227548</v>
      </c>
      <c r="D99" s="55">
        <f t="shared" si="2"/>
        <v>928</v>
      </c>
      <c r="E99" s="54">
        <f t="shared" si="2"/>
        <v>10463.672355234763</v>
      </c>
      <c r="F99" s="46"/>
      <c r="G99" s="51">
        <v>32901</v>
      </c>
      <c r="H99" s="52" t="s">
        <v>118</v>
      </c>
      <c r="I99" s="55">
        <v>0</v>
      </c>
      <c r="J99" s="55">
        <v>928</v>
      </c>
      <c r="K99" s="58">
        <v>0</v>
      </c>
      <c r="L99" s="62"/>
      <c r="M99" s="51">
        <v>32901</v>
      </c>
      <c r="N99" s="52" t="s">
        <v>118</v>
      </c>
      <c r="O99" s="63">
        <v>0</v>
      </c>
      <c r="P99" s="63"/>
      <c r="Q99" s="58"/>
      <c r="R99" s="48"/>
      <c r="S99" s="51">
        <v>32901</v>
      </c>
      <c r="T99" s="52" t="s">
        <v>118</v>
      </c>
      <c r="U99" s="57">
        <v>9779.13304227548</v>
      </c>
      <c r="V99" s="57"/>
      <c r="W99" s="58">
        <v>10463.672355234763</v>
      </c>
      <c r="X99" s="48"/>
      <c r="Y99" s="51">
        <v>32901</v>
      </c>
      <c r="Z99" s="52" t="s">
        <v>118</v>
      </c>
      <c r="AA99" s="81"/>
      <c r="AB99" s="81"/>
      <c r="AC99" s="58"/>
      <c r="AD99" s="46"/>
      <c r="AE99" s="51">
        <v>32901</v>
      </c>
      <c r="AF99" s="52" t="s">
        <v>118</v>
      </c>
      <c r="AG99" s="59"/>
      <c r="AH99" s="59"/>
      <c r="AI99" s="60"/>
      <c r="AJ99" s="46"/>
    </row>
    <row r="100" spans="1:36" s="50" customFormat="1" ht="22.5" x14ac:dyDescent="0.2">
      <c r="A100" s="51">
        <v>33101</v>
      </c>
      <c r="B100" s="52" t="s">
        <v>119</v>
      </c>
      <c r="C100" s="55">
        <f t="shared" si="2"/>
        <v>1850081.3854247041</v>
      </c>
      <c r="D100" s="55">
        <f t="shared" si="2"/>
        <v>96162.8</v>
      </c>
      <c r="E100" s="54">
        <f t="shared" si="2"/>
        <v>1935094.561230348</v>
      </c>
      <c r="F100" s="46"/>
      <c r="G100" s="51">
        <v>33101</v>
      </c>
      <c r="H100" s="52" t="s">
        <v>119</v>
      </c>
      <c r="I100" s="57">
        <v>1386114.7445060899</v>
      </c>
      <c r="J100" s="57">
        <v>51412.800000000003</v>
      </c>
      <c r="K100" s="58">
        <v>1483142.7766215163</v>
      </c>
      <c r="L100" s="62"/>
      <c r="M100" s="51">
        <v>33101</v>
      </c>
      <c r="N100" s="52" t="s">
        <v>119</v>
      </c>
      <c r="O100" s="57">
        <v>184369.20670475281</v>
      </c>
      <c r="P100" s="57">
        <v>28928</v>
      </c>
      <c r="Q100" s="58">
        <v>190292.53</v>
      </c>
      <c r="R100" s="48"/>
      <c r="S100" s="51">
        <v>33101</v>
      </c>
      <c r="T100" s="52" t="s">
        <v>119</v>
      </c>
      <c r="U100" s="57">
        <v>191597.4342138613</v>
      </c>
      <c r="V100" s="57">
        <v>9505.6200000000008</v>
      </c>
      <c r="W100" s="58">
        <v>205009.2546088316</v>
      </c>
      <c r="X100" s="48"/>
      <c r="Y100" s="51">
        <v>33101</v>
      </c>
      <c r="Z100" s="52" t="s">
        <v>119</v>
      </c>
      <c r="AA100" s="81"/>
      <c r="AB100" s="81"/>
      <c r="AC100" s="58"/>
      <c r="AD100" s="46"/>
      <c r="AE100" s="51">
        <v>33101</v>
      </c>
      <c r="AF100" s="52" t="s">
        <v>119</v>
      </c>
      <c r="AG100" s="59">
        <v>88000</v>
      </c>
      <c r="AH100" s="59">
        <v>6316.38</v>
      </c>
      <c r="AI100" s="60">
        <v>56650</v>
      </c>
      <c r="AJ100" s="46"/>
    </row>
    <row r="101" spans="1:36" s="50" customFormat="1" ht="33.75" x14ac:dyDescent="0.2">
      <c r="A101" s="51">
        <v>33201</v>
      </c>
      <c r="B101" s="52" t="s">
        <v>120</v>
      </c>
      <c r="C101" s="55">
        <f t="shared" si="2"/>
        <v>529575.52678136365</v>
      </c>
      <c r="D101" s="55">
        <f t="shared" si="2"/>
        <v>31283.3</v>
      </c>
      <c r="E101" s="54">
        <f t="shared" si="2"/>
        <v>463732.73824331124</v>
      </c>
      <c r="F101" s="46"/>
      <c r="G101" s="51">
        <v>33201</v>
      </c>
      <c r="H101" s="52" t="s">
        <v>120</v>
      </c>
      <c r="I101" s="57">
        <v>203478.16141375079</v>
      </c>
      <c r="J101" s="57">
        <v>31283.3</v>
      </c>
      <c r="K101" s="58">
        <v>217721.63271271336</v>
      </c>
      <c r="L101" s="62"/>
      <c r="M101" s="51">
        <v>33201</v>
      </c>
      <c r="N101" s="52" t="s">
        <v>120</v>
      </c>
      <c r="O101" s="57">
        <v>96180.444310979292</v>
      </c>
      <c r="P101" s="57"/>
      <c r="Q101" s="58"/>
      <c r="R101" s="48"/>
      <c r="S101" s="51">
        <v>33201</v>
      </c>
      <c r="T101" s="52" t="s">
        <v>120</v>
      </c>
      <c r="U101" s="57">
        <v>229916.92105663352</v>
      </c>
      <c r="V101" s="57"/>
      <c r="W101" s="58">
        <v>246011.10553059788</v>
      </c>
      <c r="X101" s="48"/>
      <c r="Y101" s="51">
        <v>33201</v>
      </c>
      <c r="Z101" s="52" t="s">
        <v>120</v>
      </c>
      <c r="AA101" s="81"/>
      <c r="AB101" s="81"/>
      <c r="AC101" s="58"/>
      <c r="AD101" s="46"/>
      <c r="AE101" s="51">
        <v>33201</v>
      </c>
      <c r="AF101" s="52" t="s">
        <v>120</v>
      </c>
      <c r="AG101" s="59"/>
      <c r="AH101" s="59"/>
      <c r="AI101" s="60"/>
      <c r="AJ101" s="46"/>
    </row>
    <row r="102" spans="1:36" s="50" customFormat="1" ht="11.25" x14ac:dyDescent="0.2">
      <c r="A102" s="51">
        <v>33301</v>
      </c>
      <c r="B102" s="52" t="s">
        <v>121</v>
      </c>
      <c r="C102" s="55">
        <f t="shared" si="2"/>
        <v>787560.52121685853</v>
      </c>
      <c r="D102" s="55">
        <f t="shared" si="2"/>
        <v>125567.84</v>
      </c>
      <c r="E102" s="54">
        <f t="shared" si="2"/>
        <v>880739.51770203863</v>
      </c>
      <c r="F102" s="46"/>
      <c r="G102" s="51">
        <v>33301</v>
      </c>
      <c r="H102" s="52" t="s">
        <v>121</v>
      </c>
      <c r="I102" s="57">
        <v>435497.27559837687</v>
      </c>
      <c r="J102" s="57">
        <v>44901.07</v>
      </c>
      <c r="K102" s="58">
        <v>465982.08489026327</v>
      </c>
      <c r="L102" s="62"/>
      <c r="M102" s="51">
        <v>33301</v>
      </c>
      <c r="N102" s="52" t="s">
        <v>121</v>
      </c>
      <c r="O102" s="63">
        <v>146600</v>
      </c>
      <c r="P102" s="63">
        <v>56701.17</v>
      </c>
      <c r="Q102" s="58">
        <v>85051.76</v>
      </c>
      <c r="R102" s="48"/>
      <c r="S102" s="51">
        <v>33301</v>
      </c>
      <c r="T102" s="52" t="s">
        <v>121</v>
      </c>
      <c r="U102" s="57">
        <v>205463.24561848168</v>
      </c>
      <c r="V102" s="57">
        <v>16266.1</v>
      </c>
      <c r="W102" s="58">
        <v>219845.67281177541</v>
      </c>
      <c r="X102" s="48"/>
      <c r="Y102" s="51">
        <v>33301</v>
      </c>
      <c r="Z102" s="52" t="s">
        <v>121</v>
      </c>
      <c r="AA102" s="81"/>
      <c r="AB102" s="81">
        <v>7699.5</v>
      </c>
      <c r="AC102" s="58">
        <v>12000</v>
      </c>
      <c r="AD102" s="46"/>
      <c r="AE102" s="51">
        <v>33301</v>
      </c>
      <c r="AF102" s="52" t="s">
        <v>121</v>
      </c>
      <c r="AG102" s="59"/>
      <c r="AH102" s="59"/>
      <c r="AI102" s="60">
        <v>97860</v>
      </c>
      <c r="AJ102" s="46"/>
    </row>
    <row r="103" spans="1:36" s="50" customFormat="1" ht="11.25" x14ac:dyDescent="0.2">
      <c r="A103" s="51">
        <v>33302</v>
      </c>
      <c r="B103" s="52" t="s">
        <v>122</v>
      </c>
      <c r="C103" s="55">
        <f t="shared" si="2"/>
        <v>0</v>
      </c>
      <c r="D103" s="55">
        <f t="shared" si="2"/>
        <v>0</v>
      </c>
      <c r="E103" s="54">
        <f t="shared" si="2"/>
        <v>0</v>
      </c>
      <c r="F103" s="46"/>
      <c r="G103" s="51">
        <v>33302</v>
      </c>
      <c r="H103" s="52" t="s">
        <v>122</v>
      </c>
      <c r="I103" s="55">
        <v>0</v>
      </c>
      <c r="J103" s="55"/>
      <c r="K103" s="58">
        <v>0</v>
      </c>
      <c r="L103" s="62"/>
      <c r="M103" s="51">
        <v>33302</v>
      </c>
      <c r="N103" s="52" t="s">
        <v>122</v>
      </c>
      <c r="O103" s="63">
        <v>0</v>
      </c>
      <c r="P103" s="63"/>
      <c r="Q103" s="58"/>
      <c r="R103" s="48"/>
      <c r="S103" s="51">
        <v>33302</v>
      </c>
      <c r="T103" s="52" t="s">
        <v>122</v>
      </c>
      <c r="U103" s="63">
        <v>0</v>
      </c>
      <c r="V103" s="63"/>
      <c r="W103" s="58">
        <v>0</v>
      </c>
      <c r="X103" s="48"/>
      <c r="Y103" s="51">
        <v>33302</v>
      </c>
      <c r="Z103" s="52" t="s">
        <v>122</v>
      </c>
      <c r="AA103" s="81"/>
      <c r="AB103" s="81"/>
      <c r="AC103" s="58"/>
      <c r="AD103" s="46"/>
      <c r="AE103" s="51">
        <v>33302</v>
      </c>
      <c r="AF103" s="52" t="s">
        <v>122</v>
      </c>
      <c r="AG103" s="59"/>
      <c r="AH103" s="59"/>
      <c r="AI103" s="60"/>
      <c r="AJ103" s="46"/>
    </row>
    <row r="104" spans="1:36" s="50" customFormat="1" ht="11.25" x14ac:dyDescent="0.2">
      <c r="A104" s="51">
        <v>33401</v>
      </c>
      <c r="B104" s="52" t="s">
        <v>123</v>
      </c>
      <c r="C104" s="55">
        <f t="shared" si="2"/>
        <v>129620.65855212901</v>
      </c>
      <c r="D104" s="55">
        <f t="shared" si="2"/>
        <v>0</v>
      </c>
      <c r="E104" s="54">
        <f t="shared" si="2"/>
        <v>138694.10465077806</v>
      </c>
      <c r="F104" s="46"/>
      <c r="G104" s="51">
        <v>33401</v>
      </c>
      <c r="H104" s="52" t="s">
        <v>123</v>
      </c>
      <c r="I104" s="55">
        <v>0</v>
      </c>
      <c r="J104" s="55"/>
      <c r="K104" s="58">
        <v>0</v>
      </c>
      <c r="L104" s="62"/>
      <c r="M104" s="51">
        <v>33401</v>
      </c>
      <c r="N104" s="52" t="s">
        <v>123</v>
      </c>
      <c r="O104" s="63">
        <v>0</v>
      </c>
      <c r="P104" s="63"/>
      <c r="Q104" s="58"/>
      <c r="R104" s="48"/>
      <c r="S104" s="51">
        <v>33401</v>
      </c>
      <c r="T104" s="52" t="s">
        <v>123</v>
      </c>
      <c r="U104" s="57">
        <v>129620.65855212901</v>
      </c>
      <c r="V104" s="57"/>
      <c r="W104" s="58">
        <v>138694.10465077806</v>
      </c>
      <c r="X104" s="48"/>
      <c r="Y104" s="51">
        <v>33401</v>
      </c>
      <c r="Z104" s="52" t="s">
        <v>123</v>
      </c>
      <c r="AA104" s="81"/>
      <c r="AB104" s="81"/>
      <c r="AC104" s="58"/>
      <c r="AD104" s="46"/>
      <c r="AE104" s="51">
        <v>33401</v>
      </c>
      <c r="AF104" s="52" t="s">
        <v>123</v>
      </c>
      <c r="AG104" s="59"/>
      <c r="AH104" s="59"/>
      <c r="AI104" s="60"/>
      <c r="AJ104" s="46"/>
    </row>
    <row r="105" spans="1:36" s="50" customFormat="1" ht="11.25" x14ac:dyDescent="0.2">
      <c r="A105" s="51">
        <v>33601</v>
      </c>
      <c r="B105" s="52" t="s">
        <v>124</v>
      </c>
      <c r="C105" s="55">
        <f t="shared" si="2"/>
        <v>0</v>
      </c>
      <c r="D105" s="55">
        <f t="shared" si="2"/>
        <v>0</v>
      </c>
      <c r="E105" s="54">
        <f t="shared" si="2"/>
        <v>0</v>
      </c>
      <c r="F105" s="46"/>
      <c r="G105" s="51">
        <v>33601</v>
      </c>
      <c r="H105" s="52" t="s">
        <v>124</v>
      </c>
      <c r="I105" s="55">
        <v>0</v>
      </c>
      <c r="J105" s="55"/>
      <c r="K105" s="58">
        <v>0</v>
      </c>
      <c r="L105" s="62"/>
      <c r="M105" s="51">
        <v>33601</v>
      </c>
      <c r="N105" s="52" t="s">
        <v>124</v>
      </c>
      <c r="O105" s="63">
        <v>0</v>
      </c>
      <c r="P105" s="63"/>
      <c r="Q105" s="58"/>
      <c r="R105" s="48"/>
      <c r="S105" s="51">
        <v>33601</v>
      </c>
      <c r="T105" s="52" t="s">
        <v>124</v>
      </c>
      <c r="U105" s="63">
        <v>0</v>
      </c>
      <c r="V105" s="63"/>
      <c r="W105" s="58">
        <v>0</v>
      </c>
      <c r="X105" s="48"/>
      <c r="Y105" s="51">
        <v>33601</v>
      </c>
      <c r="Z105" s="52" t="s">
        <v>124</v>
      </c>
      <c r="AA105" s="81"/>
      <c r="AB105" s="81"/>
      <c r="AC105" s="58"/>
      <c r="AD105" s="46"/>
      <c r="AE105" s="51">
        <v>33601</v>
      </c>
      <c r="AF105" s="52" t="s">
        <v>124</v>
      </c>
      <c r="AG105" s="59"/>
      <c r="AH105" s="59"/>
      <c r="AI105" s="60"/>
      <c r="AJ105" s="46"/>
    </row>
    <row r="106" spans="1:36" s="50" customFormat="1" ht="22.5" x14ac:dyDescent="0.2">
      <c r="A106" s="51">
        <v>33603</v>
      </c>
      <c r="B106" s="52" t="s">
        <v>125</v>
      </c>
      <c r="C106" s="55">
        <f t="shared" si="2"/>
        <v>946382.70124591992</v>
      </c>
      <c r="D106" s="55">
        <f t="shared" si="2"/>
        <v>228897</v>
      </c>
      <c r="E106" s="54">
        <f t="shared" si="2"/>
        <v>1003809.2849642553</v>
      </c>
      <c r="F106" s="46"/>
      <c r="G106" s="51">
        <v>33603</v>
      </c>
      <c r="H106" s="52" t="s">
        <v>125</v>
      </c>
      <c r="I106" s="57">
        <v>551990.9047999999</v>
      </c>
      <c r="J106" s="57">
        <v>96438.8</v>
      </c>
      <c r="K106" s="58">
        <v>590630.26813599991</v>
      </c>
      <c r="L106" s="62"/>
      <c r="M106" s="51">
        <v>33603</v>
      </c>
      <c r="N106" s="52" t="s">
        <v>125</v>
      </c>
      <c r="O106" s="57">
        <v>166002.91155969998</v>
      </c>
      <c r="P106" s="57">
        <v>78778.600000000006</v>
      </c>
      <c r="Q106" s="58">
        <v>166002.91</v>
      </c>
      <c r="R106" s="48"/>
      <c r="S106" s="51">
        <v>33603</v>
      </c>
      <c r="T106" s="52" t="s">
        <v>125</v>
      </c>
      <c r="U106" s="57">
        <v>108388.88488622001</v>
      </c>
      <c r="V106" s="57">
        <v>11692.8</v>
      </c>
      <c r="W106" s="58">
        <v>115976.1068282554</v>
      </c>
      <c r="X106" s="48"/>
      <c r="Y106" s="51">
        <v>33603</v>
      </c>
      <c r="Z106" s="52" t="s">
        <v>125</v>
      </c>
      <c r="AA106" s="57"/>
      <c r="AB106" s="57">
        <v>4176</v>
      </c>
      <c r="AC106" s="58">
        <v>8000</v>
      </c>
      <c r="AD106" s="46"/>
      <c r="AE106" s="51">
        <v>33603</v>
      </c>
      <c r="AF106" s="52" t="s">
        <v>125</v>
      </c>
      <c r="AG106" s="59">
        <v>120000</v>
      </c>
      <c r="AH106" s="59">
        <v>37810.800000000003</v>
      </c>
      <c r="AI106" s="60">
        <v>123200</v>
      </c>
      <c r="AJ106" s="46"/>
    </row>
    <row r="107" spans="1:36" s="50" customFormat="1" ht="22.5" x14ac:dyDescent="0.2">
      <c r="A107" s="51">
        <v>33605</v>
      </c>
      <c r="B107" s="52" t="s">
        <v>126</v>
      </c>
      <c r="C107" s="55">
        <f t="shared" si="2"/>
        <v>0</v>
      </c>
      <c r="D107" s="55">
        <f t="shared" si="2"/>
        <v>0</v>
      </c>
      <c r="E107" s="54">
        <f t="shared" si="2"/>
        <v>0</v>
      </c>
      <c r="F107" s="46"/>
      <c r="G107" s="51">
        <v>33605</v>
      </c>
      <c r="H107" s="52" t="s">
        <v>126</v>
      </c>
      <c r="I107" s="55">
        <v>0</v>
      </c>
      <c r="J107" s="55"/>
      <c r="K107" s="58">
        <v>0</v>
      </c>
      <c r="L107" s="62"/>
      <c r="M107" s="51">
        <v>33605</v>
      </c>
      <c r="N107" s="52" t="s">
        <v>126</v>
      </c>
      <c r="O107" s="63">
        <v>0</v>
      </c>
      <c r="P107" s="63"/>
      <c r="Q107" s="58"/>
      <c r="R107" s="48"/>
      <c r="S107" s="51">
        <v>33605</v>
      </c>
      <c r="T107" s="52" t="s">
        <v>126</v>
      </c>
      <c r="U107" s="63">
        <v>0</v>
      </c>
      <c r="V107" s="63"/>
      <c r="W107" s="58">
        <v>0</v>
      </c>
      <c r="X107" s="48"/>
      <c r="Y107" s="51">
        <v>33605</v>
      </c>
      <c r="Z107" s="52" t="s">
        <v>126</v>
      </c>
      <c r="AA107" s="81"/>
      <c r="AB107" s="81"/>
      <c r="AC107" s="58"/>
      <c r="AD107" s="46"/>
      <c r="AE107" s="51">
        <v>33605</v>
      </c>
      <c r="AF107" s="52" t="s">
        <v>126</v>
      </c>
      <c r="AG107" s="59"/>
      <c r="AH107" s="59"/>
      <c r="AI107" s="60"/>
      <c r="AJ107" s="46"/>
    </row>
    <row r="108" spans="1:36" s="50" customFormat="1" ht="33.75" x14ac:dyDescent="0.2">
      <c r="A108" s="51">
        <v>33608</v>
      </c>
      <c r="B108" s="52" t="s">
        <v>127</v>
      </c>
      <c r="C108" s="55">
        <f t="shared" si="2"/>
        <v>0</v>
      </c>
      <c r="D108" s="55">
        <f t="shared" si="2"/>
        <v>0</v>
      </c>
      <c r="E108" s="54">
        <f t="shared" si="2"/>
        <v>0</v>
      </c>
      <c r="F108" s="46"/>
      <c r="G108" s="51">
        <v>33608</v>
      </c>
      <c r="H108" s="52" t="s">
        <v>127</v>
      </c>
      <c r="I108" s="55">
        <v>0</v>
      </c>
      <c r="J108" s="55"/>
      <c r="K108" s="58">
        <v>0</v>
      </c>
      <c r="L108" s="62"/>
      <c r="M108" s="51">
        <v>33608</v>
      </c>
      <c r="N108" s="52" t="s">
        <v>127</v>
      </c>
      <c r="O108" s="63">
        <v>0</v>
      </c>
      <c r="P108" s="63"/>
      <c r="Q108" s="58"/>
      <c r="R108" s="48"/>
      <c r="S108" s="51">
        <v>33608</v>
      </c>
      <c r="T108" s="52" t="s">
        <v>127</v>
      </c>
      <c r="U108" s="63">
        <v>0</v>
      </c>
      <c r="V108" s="63"/>
      <c r="W108" s="58">
        <v>0</v>
      </c>
      <c r="X108" s="48"/>
      <c r="Y108" s="51">
        <v>33608</v>
      </c>
      <c r="Z108" s="52" t="s">
        <v>127</v>
      </c>
      <c r="AA108" s="81"/>
      <c r="AB108" s="81"/>
      <c r="AC108" s="58"/>
      <c r="AD108" s="46"/>
      <c r="AE108" s="51">
        <v>33608</v>
      </c>
      <c r="AF108" s="52" t="s">
        <v>127</v>
      </c>
      <c r="AG108" s="59"/>
      <c r="AH108" s="59"/>
      <c r="AI108" s="60"/>
      <c r="AJ108" s="46"/>
    </row>
    <row r="109" spans="1:36" s="50" customFormat="1" ht="11.25" x14ac:dyDescent="0.2">
      <c r="A109" s="51">
        <v>33801</v>
      </c>
      <c r="B109" s="52" t="s">
        <v>128</v>
      </c>
      <c r="C109" s="55">
        <f t="shared" si="2"/>
        <v>337152.75310000003</v>
      </c>
      <c r="D109" s="55">
        <f t="shared" si="2"/>
        <v>180264</v>
      </c>
      <c r="E109" s="54">
        <f t="shared" si="2"/>
        <v>363050.24581700005</v>
      </c>
      <c r="F109" s="46"/>
      <c r="G109" s="51">
        <v>33801</v>
      </c>
      <c r="H109" s="52" t="s">
        <v>128</v>
      </c>
      <c r="I109" s="57"/>
      <c r="J109" s="57">
        <v>180264</v>
      </c>
      <c r="K109" s="176">
        <v>0</v>
      </c>
      <c r="L109" s="83"/>
      <c r="M109" s="51">
        <v>33801</v>
      </c>
      <c r="N109" s="52" t="s">
        <v>128</v>
      </c>
      <c r="O109" s="57"/>
      <c r="P109" s="57"/>
      <c r="Q109" s="176">
        <v>2296.8000000000002</v>
      </c>
      <c r="R109" s="48"/>
      <c r="S109" s="51">
        <v>33801</v>
      </c>
      <c r="T109" s="52" t="s">
        <v>128</v>
      </c>
      <c r="U109" s="57">
        <v>337152.75310000003</v>
      </c>
      <c r="V109" s="57"/>
      <c r="W109" s="58">
        <v>360753.44581700006</v>
      </c>
      <c r="X109" s="48"/>
      <c r="Y109" s="51">
        <v>33801</v>
      </c>
      <c r="Z109" s="52" t="s">
        <v>128</v>
      </c>
      <c r="AA109" s="81"/>
      <c r="AB109" s="81"/>
      <c r="AC109" s="58"/>
      <c r="AD109" s="46"/>
      <c r="AE109" s="51">
        <v>33801</v>
      </c>
      <c r="AF109" s="52" t="s">
        <v>128</v>
      </c>
      <c r="AG109" s="59"/>
      <c r="AH109" s="59"/>
      <c r="AI109" s="60"/>
      <c r="AJ109" s="46"/>
    </row>
    <row r="110" spans="1:36" s="50" customFormat="1" ht="22.5" x14ac:dyDescent="0.2">
      <c r="A110" s="51">
        <v>33901</v>
      </c>
      <c r="B110" s="52" t="s">
        <v>129</v>
      </c>
      <c r="C110" s="55">
        <f t="shared" si="2"/>
        <v>1348168.0079999999</v>
      </c>
      <c r="D110" s="55">
        <f t="shared" si="2"/>
        <v>1399084.66</v>
      </c>
      <c r="E110" s="54">
        <f t="shared" si="2"/>
        <v>1381296</v>
      </c>
      <c r="F110" s="46"/>
      <c r="G110" s="51">
        <v>33901</v>
      </c>
      <c r="H110" s="52" t="s">
        <v>129</v>
      </c>
      <c r="I110" s="55">
        <v>0</v>
      </c>
      <c r="J110" s="55"/>
      <c r="K110" s="58">
        <v>0</v>
      </c>
      <c r="L110" s="62"/>
      <c r="M110" s="51">
        <v>33901</v>
      </c>
      <c r="N110" s="52" t="s">
        <v>129</v>
      </c>
      <c r="O110" s="63">
        <v>0</v>
      </c>
      <c r="P110" s="63"/>
      <c r="Q110" s="58"/>
      <c r="R110" s="48"/>
      <c r="S110" s="51">
        <v>33901</v>
      </c>
      <c r="T110" s="52" t="s">
        <v>129</v>
      </c>
      <c r="U110" s="63">
        <v>0</v>
      </c>
      <c r="V110" s="63"/>
      <c r="W110" s="58">
        <v>0</v>
      </c>
      <c r="X110" s="48"/>
      <c r="Y110" s="51">
        <v>33901</v>
      </c>
      <c r="Z110" s="52" t="s">
        <v>129</v>
      </c>
      <c r="AA110" s="81"/>
      <c r="AB110" s="81"/>
      <c r="AC110" s="58"/>
      <c r="AD110" s="46"/>
      <c r="AE110" s="51">
        <v>33901</v>
      </c>
      <c r="AF110" s="52" t="s">
        <v>129</v>
      </c>
      <c r="AG110" s="59">
        <v>1348168.0079999999</v>
      </c>
      <c r="AH110" s="59">
        <v>1399084.66</v>
      </c>
      <c r="AI110" s="60">
        <v>1381296</v>
      </c>
      <c r="AJ110" s="46"/>
    </row>
    <row r="111" spans="1:36" s="50" customFormat="1" ht="11.25" x14ac:dyDescent="0.2">
      <c r="A111" s="51">
        <v>33902</v>
      </c>
      <c r="B111" s="52" t="s">
        <v>130</v>
      </c>
      <c r="C111" s="55">
        <f t="shared" si="2"/>
        <v>0</v>
      </c>
      <c r="D111" s="55">
        <f t="shared" si="2"/>
        <v>18511837.48</v>
      </c>
      <c r="E111" s="58">
        <f t="shared" si="2"/>
        <v>0</v>
      </c>
      <c r="F111" s="56"/>
      <c r="G111" s="51">
        <v>33902</v>
      </c>
      <c r="H111" s="52" t="s">
        <v>130</v>
      </c>
      <c r="I111" s="55"/>
      <c r="J111" s="55">
        <v>18511837.48</v>
      </c>
      <c r="K111" s="176">
        <v>0</v>
      </c>
      <c r="L111" s="56"/>
      <c r="M111" s="51">
        <v>33902</v>
      </c>
      <c r="N111" s="52" t="s">
        <v>130</v>
      </c>
      <c r="O111" s="55">
        <v>0</v>
      </c>
      <c r="P111" s="55"/>
      <c r="Q111" s="176">
        <v>0</v>
      </c>
      <c r="R111" s="65"/>
      <c r="S111" s="66">
        <v>33902</v>
      </c>
      <c r="T111" s="44" t="s">
        <v>130</v>
      </c>
      <c r="U111" s="44">
        <v>0</v>
      </c>
      <c r="V111" s="44"/>
      <c r="W111" s="58">
        <v>0</v>
      </c>
      <c r="X111" s="48"/>
      <c r="Y111" s="66">
        <v>33902</v>
      </c>
      <c r="Z111" s="44" t="s">
        <v>130</v>
      </c>
      <c r="AA111" s="44"/>
      <c r="AB111" s="44"/>
      <c r="AC111" s="58"/>
      <c r="AD111" s="46"/>
      <c r="AE111" s="66">
        <v>33902</v>
      </c>
      <c r="AF111" s="44" t="s">
        <v>130</v>
      </c>
      <c r="AG111" s="59"/>
      <c r="AH111" s="59"/>
      <c r="AI111" s="60"/>
      <c r="AJ111" s="46"/>
    </row>
    <row r="112" spans="1:36" s="50" customFormat="1" ht="11.25" x14ac:dyDescent="0.2">
      <c r="A112" s="51">
        <v>34101</v>
      </c>
      <c r="B112" s="52" t="s">
        <v>131</v>
      </c>
      <c r="C112" s="55">
        <f t="shared" si="2"/>
        <v>861377.65509305254</v>
      </c>
      <c r="D112" s="55">
        <f t="shared" si="2"/>
        <v>668081.67999999993</v>
      </c>
      <c r="E112" s="54">
        <f t="shared" si="2"/>
        <v>1678349.3448958527</v>
      </c>
      <c r="F112" s="46"/>
      <c r="G112" s="51">
        <v>34101</v>
      </c>
      <c r="H112" s="52" t="s">
        <v>131</v>
      </c>
      <c r="I112" s="57">
        <v>275839.14607856562</v>
      </c>
      <c r="J112" s="57">
        <v>262558.57</v>
      </c>
      <c r="K112" s="58">
        <v>295147.88630406524</v>
      </c>
      <c r="L112" s="62"/>
      <c r="M112" s="51">
        <v>34101</v>
      </c>
      <c r="N112" s="52" t="s">
        <v>131</v>
      </c>
      <c r="O112" s="57">
        <v>140872.40752683496</v>
      </c>
      <c r="P112" s="57">
        <v>84331.54</v>
      </c>
      <c r="Q112" s="58">
        <v>140872.41</v>
      </c>
      <c r="R112" s="48"/>
      <c r="S112" s="51">
        <v>34101</v>
      </c>
      <c r="T112" s="52" t="s">
        <v>131</v>
      </c>
      <c r="U112" s="57">
        <v>258042.10148765196</v>
      </c>
      <c r="V112" s="57">
        <v>167856.45</v>
      </c>
      <c r="W112" s="58">
        <v>276105.04859178758</v>
      </c>
      <c r="X112" s="48"/>
      <c r="Y112" s="51">
        <v>34101</v>
      </c>
      <c r="Z112" s="52" t="s">
        <v>131</v>
      </c>
      <c r="AA112" s="57"/>
      <c r="AB112" s="57">
        <v>387.44</v>
      </c>
      <c r="AC112" s="58">
        <v>800</v>
      </c>
      <c r="AD112" s="46"/>
      <c r="AE112" s="51">
        <v>34101</v>
      </c>
      <c r="AF112" s="52" t="s">
        <v>131</v>
      </c>
      <c r="AG112" s="59">
        <v>186624</v>
      </c>
      <c r="AH112" s="59">
        <v>152947.68</v>
      </c>
      <c r="AI112" s="60">
        <v>965424</v>
      </c>
      <c r="AJ112" s="46"/>
    </row>
    <row r="113" spans="1:36" s="50" customFormat="1" ht="22.5" x14ac:dyDescent="0.2">
      <c r="A113" s="51">
        <v>34301</v>
      </c>
      <c r="B113" s="52" t="s">
        <v>132</v>
      </c>
      <c r="C113" s="55">
        <f t="shared" si="2"/>
        <v>8109913.412464424</v>
      </c>
      <c r="D113" s="55">
        <f t="shared" si="2"/>
        <v>268013</v>
      </c>
      <c r="E113" s="54">
        <f t="shared" si="2"/>
        <v>17053439.769736934</v>
      </c>
      <c r="F113" s="46"/>
      <c r="G113" s="51">
        <v>34301</v>
      </c>
      <c r="H113" s="52" t="s">
        <v>132</v>
      </c>
      <c r="I113" s="57">
        <v>5147914.0844644243</v>
      </c>
      <c r="J113" s="57">
        <v>1419.93</v>
      </c>
      <c r="K113" s="58">
        <v>5508268.0703769345</v>
      </c>
      <c r="L113" s="62"/>
      <c r="M113" s="51">
        <v>34301</v>
      </c>
      <c r="N113" s="52" t="s">
        <v>132</v>
      </c>
      <c r="O113" s="57"/>
      <c r="P113" s="57">
        <v>266524.78999999998</v>
      </c>
      <c r="Q113" s="176">
        <v>399787.19</v>
      </c>
      <c r="R113" s="65"/>
      <c r="S113" s="51">
        <v>34301</v>
      </c>
      <c r="T113" s="52" t="s">
        <v>132</v>
      </c>
      <c r="U113" s="57">
        <v>1137729.4480000001</v>
      </c>
      <c r="V113" s="57"/>
      <c r="W113" s="58">
        <v>1217370.50936</v>
      </c>
      <c r="X113" s="48"/>
      <c r="Y113" s="51">
        <v>34301</v>
      </c>
      <c r="Z113" s="52" t="s">
        <v>132</v>
      </c>
      <c r="AA113" s="81"/>
      <c r="AB113" s="81"/>
      <c r="AC113" s="58"/>
      <c r="AD113" s="46"/>
      <c r="AE113" s="51">
        <v>34301</v>
      </c>
      <c r="AF113" s="52" t="s">
        <v>132</v>
      </c>
      <c r="AG113" s="59">
        <v>1824269.88</v>
      </c>
      <c r="AH113" s="59">
        <v>68.28</v>
      </c>
      <c r="AI113" s="60">
        <v>9928014</v>
      </c>
      <c r="AJ113" s="46"/>
    </row>
    <row r="114" spans="1:36" s="50" customFormat="1" ht="22.5" x14ac:dyDescent="0.2">
      <c r="A114" s="51">
        <v>34401</v>
      </c>
      <c r="B114" s="52" t="s">
        <v>133</v>
      </c>
      <c r="C114" s="55">
        <f t="shared" si="2"/>
        <v>825515.87194137508</v>
      </c>
      <c r="D114" s="55">
        <f t="shared" si="2"/>
        <v>35548.81</v>
      </c>
      <c r="E114" s="54">
        <f t="shared" si="2"/>
        <v>659296.8537842019</v>
      </c>
      <c r="F114" s="46"/>
      <c r="G114" s="51">
        <v>34401</v>
      </c>
      <c r="H114" s="52" t="s">
        <v>133</v>
      </c>
      <c r="I114" s="57">
        <v>267488.02463100024</v>
      </c>
      <c r="J114" s="57">
        <v>18760.21</v>
      </c>
      <c r="K114" s="58">
        <v>286212.18635517027</v>
      </c>
      <c r="L114" s="62"/>
      <c r="M114" s="51">
        <v>34401</v>
      </c>
      <c r="N114" s="52" t="s">
        <v>133</v>
      </c>
      <c r="O114" s="57">
        <v>275791.94223651354</v>
      </c>
      <c r="P114" s="57">
        <v>6519.05</v>
      </c>
      <c r="Q114" s="58">
        <v>75935.409</v>
      </c>
      <c r="R114" s="48"/>
      <c r="S114" s="51">
        <v>34401</v>
      </c>
      <c r="T114" s="52" t="s">
        <v>133</v>
      </c>
      <c r="U114" s="57">
        <v>213047.9050738613</v>
      </c>
      <c r="V114" s="57">
        <v>4344.8999999999996</v>
      </c>
      <c r="W114" s="58">
        <v>227961.25842903159</v>
      </c>
      <c r="X114" s="48"/>
      <c r="Y114" s="51">
        <v>34401</v>
      </c>
      <c r="Z114" s="52" t="s">
        <v>133</v>
      </c>
      <c r="AA114" s="81"/>
      <c r="AB114" s="81"/>
      <c r="AC114" s="58"/>
      <c r="AD114" s="46"/>
      <c r="AE114" s="51">
        <v>34401</v>
      </c>
      <c r="AF114" s="52" t="s">
        <v>133</v>
      </c>
      <c r="AG114" s="59">
        <v>69188</v>
      </c>
      <c r="AH114" s="59">
        <v>5924.65</v>
      </c>
      <c r="AI114" s="60">
        <v>69188</v>
      </c>
      <c r="AJ114" s="46"/>
    </row>
    <row r="115" spans="1:36" s="50" customFormat="1" ht="11.25" x14ac:dyDescent="0.2">
      <c r="A115" s="51">
        <v>34701</v>
      </c>
      <c r="B115" s="52" t="s">
        <v>134</v>
      </c>
      <c r="C115" s="55">
        <f t="shared" si="2"/>
        <v>89448.332479347911</v>
      </c>
      <c r="D115" s="55">
        <f t="shared" si="2"/>
        <v>58912.060000000005</v>
      </c>
      <c r="E115" s="54">
        <f t="shared" si="2"/>
        <v>87306.65539799424</v>
      </c>
      <c r="F115" s="46"/>
      <c r="G115" s="51">
        <v>34701</v>
      </c>
      <c r="H115" s="52" t="s">
        <v>134</v>
      </c>
      <c r="I115" s="57">
        <v>24939.304110274992</v>
      </c>
      <c r="J115" s="57">
        <v>58496.12</v>
      </c>
      <c r="K115" s="58">
        <v>26685.055397994242</v>
      </c>
      <c r="L115" s="62"/>
      <c r="M115" s="51">
        <v>34701</v>
      </c>
      <c r="N115" s="52" t="s">
        <v>134</v>
      </c>
      <c r="O115" s="57">
        <v>12309.028369072919</v>
      </c>
      <c r="P115" s="57">
        <v>415.94</v>
      </c>
      <c r="Q115" s="58">
        <v>8421.6</v>
      </c>
      <c r="R115" s="48"/>
      <c r="S115" s="51">
        <v>34701</v>
      </c>
      <c r="T115" s="52" t="s">
        <v>134</v>
      </c>
      <c r="U115" s="63">
        <v>0</v>
      </c>
      <c r="V115" s="63"/>
      <c r="W115" s="58">
        <v>0</v>
      </c>
      <c r="X115" s="48"/>
      <c r="Y115" s="51">
        <v>34701</v>
      </c>
      <c r="Z115" s="52" t="s">
        <v>134</v>
      </c>
      <c r="AA115" s="81"/>
      <c r="AB115" s="81"/>
      <c r="AC115" s="58"/>
      <c r="AD115" s="46"/>
      <c r="AE115" s="51">
        <v>34701</v>
      </c>
      <c r="AF115" s="52" t="s">
        <v>134</v>
      </c>
      <c r="AG115" s="59">
        <v>52200</v>
      </c>
      <c r="AH115" s="59"/>
      <c r="AI115" s="60">
        <v>52200</v>
      </c>
      <c r="AJ115" s="46"/>
    </row>
    <row r="116" spans="1:36" s="50" customFormat="1" ht="22.5" x14ac:dyDescent="0.2">
      <c r="A116" s="51">
        <v>35101</v>
      </c>
      <c r="B116" s="52" t="s">
        <v>135</v>
      </c>
      <c r="C116" s="55">
        <f t="shared" si="2"/>
        <v>297125.03439800639</v>
      </c>
      <c r="D116" s="55">
        <f t="shared" si="2"/>
        <v>222330.42</v>
      </c>
      <c r="E116" s="54">
        <f t="shared" si="2"/>
        <v>164831.16151104693</v>
      </c>
      <c r="F116" s="46"/>
      <c r="G116" s="51">
        <v>35101</v>
      </c>
      <c r="H116" s="52" t="s">
        <v>135</v>
      </c>
      <c r="I116" s="57">
        <v>126010.43131873546</v>
      </c>
      <c r="J116" s="57">
        <v>10516.78</v>
      </c>
      <c r="K116" s="58">
        <v>134831.16151104693</v>
      </c>
      <c r="L116" s="62"/>
      <c r="M116" s="51">
        <v>35101</v>
      </c>
      <c r="N116" s="52" t="s">
        <v>135</v>
      </c>
      <c r="O116" s="57">
        <v>31914.603079270928</v>
      </c>
      <c r="P116" s="57">
        <v>1000</v>
      </c>
      <c r="Q116" s="58">
        <v>5000</v>
      </c>
      <c r="R116" s="48"/>
      <c r="S116" s="51">
        <v>35101</v>
      </c>
      <c r="T116" s="52" t="s">
        <v>135</v>
      </c>
      <c r="U116" s="57">
        <v>0</v>
      </c>
      <c r="V116" s="57"/>
      <c r="W116" s="58">
        <v>0</v>
      </c>
      <c r="X116" s="48"/>
      <c r="Y116" s="51">
        <v>35101</v>
      </c>
      <c r="Z116" s="52" t="s">
        <v>135</v>
      </c>
      <c r="AA116" s="57"/>
      <c r="AB116" s="57"/>
      <c r="AC116" s="58"/>
      <c r="AD116" s="46"/>
      <c r="AE116" s="51">
        <v>35101</v>
      </c>
      <c r="AF116" s="52" t="s">
        <v>135</v>
      </c>
      <c r="AG116" s="59">
        <v>139200</v>
      </c>
      <c r="AH116" s="59">
        <v>210813.64</v>
      </c>
      <c r="AI116" s="60">
        <v>25000</v>
      </c>
      <c r="AJ116" s="46"/>
    </row>
    <row r="117" spans="1:36" s="50" customFormat="1" ht="22.5" x14ac:dyDescent="0.2">
      <c r="A117" s="51">
        <v>35201</v>
      </c>
      <c r="B117" s="52" t="s">
        <v>136</v>
      </c>
      <c r="C117" s="55">
        <f t="shared" ref="C117:E144" si="3">I117+O117+U117+AA117+AG117</f>
        <v>79447.439958535993</v>
      </c>
      <c r="D117" s="55">
        <f t="shared" si="3"/>
        <v>1800</v>
      </c>
      <c r="E117" s="54">
        <f t="shared" si="3"/>
        <v>84249.198155394755</v>
      </c>
      <c r="F117" s="46"/>
      <c r="G117" s="51">
        <v>35201</v>
      </c>
      <c r="H117" s="52" t="s">
        <v>136</v>
      </c>
      <c r="I117" s="57">
        <v>68596.474911583879</v>
      </c>
      <c r="J117" s="57">
        <v>1300</v>
      </c>
      <c r="K117" s="58">
        <v>73398.228155394754</v>
      </c>
      <c r="L117" s="62"/>
      <c r="M117" s="51">
        <v>35201</v>
      </c>
      <c r="N117" s="52" t="s">
        <v>136</v>
      </c>
      <c r="O117" s="57">
        <v>10850.965046952117</v>
      </c>
      <c r="P117" s="57">
        <v>500</v>
      </c>
      <c r="Q117" s="58">
        <v>10850.97</v>
      </c>
      <c r="R117" s="48"/>
      <c r="S117" s="51">
        <v>35201</v>
      </c>
      <c r="T117" s="52" t="s">
        <v>136</v>
      </c>
      <c r="U117" s="63">
        <v>0</v>
      </c>
      <c r="V117" s="63"/>
      <c r="W117" s="58">
        <v>0</v>
      </c>
      <c r="X117" s="48"/>
      <c r="Y117" s="51">
        <v>35201</v>
      </c>
      <c r="Z117" s="52" t="s">
        <v>136</v>
      </c>
      <c r="AA117" s="57"/>
      <c r="AB117" s="57"/>
      <c r="AC117" s="58"/>
      <c r="AD117" s="46"/>
      <c r="AE117" s="51">
        <v>35201</v>
      </c>
      <c r="AF117" s="52" t="s">
        <v>136</v>
      </c>
      <c r="AG117" s="59"/>
      <c r="AH117" s="59"/>
      <c r="AI117" s="60"/>
      <c r="AJ117" s="46"/>
    </row>
    <row r="118" spans="1:36" s="50" customFormat="1" ht="11.25" x14ac:dyDescent="0.2">
      <c r="A118" s="51">
        <v>35301</v>
      </c>
      <c r="B118" s="52" t="s">
        <v>137</v>
      </c>
      <c r="C118" s="55">
        <f t="shared" si="3"/>
        <v>0</v>
      </c>
      <c r="D118" s="55">
        <f t="shared" si="3"/>
        <v>0</v>
      </c>
      <c r="E118" s="54">
        <f t="shared" si="3"/>
        <v>0</v>
      </c>
      <c r="F118" s="46"/>
      <c r="G118" s="51">
        <v>35301</v>
      </c>
      <c r="H118" s="52" t="s">
        <v>137</v>
      </c>
      <c r="I118" s="55">
        <v>0</v>
      </c>
      <c r="J118" s="55"/>
      <c r="K118" s="58">
        <v>0</v>
      </c>
      <c r="L118" s="62"/>
      <c r="M118" s="51">
        <v>35301</v>
      </c>
      <c r="N118" s="52" t="s">
        <v>137</v>
      </c>
      <c r="O118" s="63">
        <v>0</v>
      </c>
      <c r="P118" s="63"/>
      <c r="Q118" s="58"/>
      <c r="R118" s="48"/>
      <c r="S118" s="51">
        <v>35301</v>
      </c>
      <c r="T118" s="52" t="s">
        <v>137</v>
      </c>
      <c r="U118" s="63">
        <v>0</v>
      </c>
      <c r="V118" s="63"/>
      <c r="W118" s="58">
        <v>0</v>
      </c>
      <c r="X118" s="48"/>
      <c r="Y118" s="51">
        <v>35301</v>
      </c>
      <c r="Z118" s="52" t="s">
        <v>137</v>
      </c>
      <c r="AA118" s="81"/>
      <c r="AB118" s="81"/>
      <c r="AC118" s="58"/>
      <c r="AD118" s="46"/>
      <c r="AE118" s="51">
        <v>35301</v>
      </c>
      <c r="AF118" s="52" t="s">
        <v>137</v>
      </c>
      <c r="AG118" s="59"/>
      <c r="AH118" s="59"/>
      <c r="AI118" s="60"/>
      <c r="AJ118" s="46"/>
    </row>
    <row r="119" spans="1:36" s="50" customFormat="1" ht="22.5" x14ac:dyDescent="0.2">
      <c r="A119" s="51">
        <v>35302</v>
      </c>
      <c r="B119" s="52" t="s">
        <v>138</v>
      </c>
      <c r="C119" s="55">
        <f t="shared" si="3"/>
        <v>70766.412715745246</v>
      </c>
      <c r="D119" s="55">
        <f t="shared" si="3"/>
        <v>2658.7799999999997</v>
      </c>
      <c r="E119" s="54">
        <f t="shared" si="3"/>
        <v>50935.261605847416</v>
      </c>
      <c r="F119" s="46"/>
      <c r="G119" s="51">
        <v>35302</v>
      </c>
      <c r="H119" s="52" t="s">
        <v>138</v>
      </c>
      <c r="I119" s="57">
        <v>8126.4127157452494</v>
      </c>
      <c r="J119" s="57"/>
      <c r="K119" s="58">
        <v>8695.2616058474177</v>
      </c>
      <c r="L119" s="62"/>
      <c r="M119" s="51">
        <v>35302</v>
      </c>
      <c r="N119" s="52" t="s">
        <v>138</v>
      </c>
      <c r="O119" s="63">
        <v>0</v>
      </c>
      <c r="P119" s="63">
        <v>700</v>
      </c>
      <c r="Q119" s="58">
        <v>8400</v>
      </c>
      <c r="R119" s="48"/>
      <c r="S119" s="51">
        <v>35302</v>
      </c>
      <c r="T119" s="52" t="s">
        <v>138</v>
      </c>
      <c r="U119" s="63">
        <v>0</v>
      </c>
      <c r="V119" s="63"/>
      <c r="W119" s="58">
        <v>0</v>
      </c>
      <c r="X119" s="48"/>
      <c r="Y119" s="51">
        <v>35302</v>
      </c>
      <c r="Z119" s="52" t="s">
        <v>138</v>
      </c>
      <c r="AA119" s="81"/>
      <c r="AB119" s="81"/>
      <c r="AC119" s="58"/>
      <c r="AD119" s="46"/>
      <c r="AE119" s="51">
        <v>35302</v>
      </c>
      <c r="AF119" s="52" t="s">
        <v>138</v>
      </c>
      <c r="AG119" s="59">
        <v>62640</v>
      </c>
      <c r="AH119" s="59">
        <v>1958.78</v>
      </c>
      <c r="AI119" s="60">
        <v>33840</v>
      </c>
      <c r="AJ119" s="46"/>
    </row>
    <row r="120" spans="1:36" s="50" customFormat="1" ht="22.5" x14ac:dyDescent="0.2">
      <c r="A120" s="51">
        <v>35501</v>
      </c>
      <c r="B120" s="52" t="s">
        <v>139</v>
      </c>
      <c r="C120" s="55">
        <f t="shared" si="3"/>
        <v>1086731.2158652721</v>
      </c>
      <c r="D120" s="55">
        <f t="shared" si="3"/>
        <v>1091036.3599999999</v>
      </c>
      <c r="E120" s="54">
        <f t="shared" si="3"/>
        <v>1084536.7250913815</v>
      </c>
      <c r="F120" s="46"/>
      <c r="G120" s="51">
        <v>35501</v>
      </c>
      <c r="H120" s="52" t="s">
        <v>139</v>
      </c>
      <c r="I120" s="57">
        <v>427107.20066932624</v>
      </c>
      <c r="J120" s="57">
        <v>775174.14</v>
      </c>
      <c r="K120" s="58">
        <v>457004.70471617905</v>
      </c>
      <c r="L120" s="62"/>
      <c r="M120" s="51">
        <v>35501</v>
      </c>
      <c r="N120" s="52" t="s">
        <v>139</v>
      </c>
      <c r="O120" s="57">
        <v>95743.809237812777</v>
      </c>
      <c r="P120" s="57">
        <v>19026.5</v>
      </c>
      <c r="Q120" s="58">
        <v>48053</v>
      </c>
      <c r="R120" s="48"/>
      <c r="S120" s="51">
        <v>35501</v>
      </c>
      <c r="T120" s="52" t="s">
        <v>139</v>
      </c>
      <c r="U120" s="57">
        <v>222840.20595813321</v>
      </c>
      <c r="V120" s="57">
        <v>53557.32</v>
      </c>
      <c r="W120" s="58">
        <v>238439.02037520253</v>
      </c>
      <c r="X120" s="48"/>
      <c r="Y120" s="51">
        <v>35501</v>
      </c>
      <c r="Z120" s="52" t="s">
        <v>139</v>
      </c>
      <c r="AA120" s="57"/>
      <c r="AB120" s="57"/>
      <c r="AC120" s="58"/>
      <c r="AD120" s="46"/>
      <c r="AE120" s="51">
        <v>35501</v>
      </c>
      <c r="AF120" s="52" t="s">
        <v>139</v>
      </c>
      <c r="AG120" s="59">
        <v>341040</v>
      </c>
      <c r="AH120" s="59">
        <v>243278.4</v>
      </c>
      <c r="AI120" s="60">
        <v>341040</v>
      </c>
      <c r="AJ120" s="46"/>
    </row>
    <row r="121" spans="1:36" s="50" customFormat="1" ht="22.5" x14ac:dyDescent="0.2">
      <c r="A121" s="51">
        <v>35701</v>
      </c>
      <c r="B121" s="52" t="s">
        <v>140</v>
      </c>
      <c r="C121" s="55">
        <f t="shared" si="3"/>
        <v>13730807.831439309</v>
      </c>
      <c r="D121" s="55">
        <f t="shared" si="3"/>
        <v>2946345.21</v>
      </c>
      <c r="E121" s="54">
        <f t="shared" si="3"/>
        <v>6278067.8951400621</v>
      </c>
      <c r="F121" s="46"/>
      <c r="G121" s="51">
        <v>35701</v>
      </c>
      <c r="H121" s="52" t="s">
        <v>140</v>
      </c>
      <c r="I121" s="57">
        <v>2689360.7147337799</v>
      </c>
      <c r="J121" s="57">
        <v>1255611.6399999999</v>
      </c>
      <c r="K121" s="58">
        <v>2877615.9647651445</v>
      </c>
      <c r="L121" s="56"/>
      <c r="M121" s="51">
        <v>35701</v>
      </c>
      <c r="N121" s="52" t="s">
        <v>140</v>
      </c>
      <c r="O121" s="57"/>
      <c r="P121" s="57">
        <v>290532.69</v>
      </c>
      <c r="Q121" s="176">
        <v>343010.75</v>
      </c>
      <c r="R121" s="48"/>
      <c r="S121" s="51">
        <v>35701</v>
      </c>
      <c r="T121" s="52" t="s">
        <v>140</v>
      </c>
      <c r="U121" s="57">
        <v>2232748.7667055302</v>
      </c>
      <c r="V121" s="57">
        <v>18481.8</v>
      </c>
      <c r="W121" s="58">
        <v>2389041.1803749176</v>
      </c>
      <c r="X121" s="48"/>
      <c r="Y121" s="51">
        <v>35701</v>
      </c>
      <c r="Z121" s="52" t="s">
        <v>140</v>
      </c>
      <c r="AA121" s="81"/>
      <c r="AB121" s="81"/>
      <c r="AC121" s="58"/>
      <c r="AD121" s="46"/>
      <c r="AE121" s="51">
        <v>35701</v>
      </c>
      <c r="AF121" s="52" t="s">
        <v>140</v>
      </c>
      <c r="AG121" s="59">
        <v>8808698.3499999996</v>
      </c>
      <c r="AH121" s="59">
        <v>1381719.08</v>
      </c>
      <c r="AI121" s="60">
        <v>668400</v>
      </c>
      <c r="AJ121" s="46"/>
    </row>
    <row r="122" spans="1:36" s="50" customFormat="1" ht="45" x14ac:dyDescent="0.2">
      <c r="A122" s="51">
        <v>35702</v>
      </c>
      <c r="B122" s="52" t="s">
        <v>141</v>
      </c>
      <c r="C122" s="55">
        <f t="shared" si="3"/>
        <v>0</v>
      </c>
      <c r="D122" s="55">
        <f t="shared" si="3"/>
        <v>0</v>
      </c>
      <c r="E122" s="54">
        <f t="shared" si="3"/>
        <v>0</v>
      </c>
      <c r="F122" s="46"/>
      <c r="G122" s="51">
        <v>35702</v>
      </c>
      <c r="H122" s="52" t="s">
        <v>141</v>
      </c>
      <c r="I122" s="55">
        <v>0</v>
      </c>
      <c r="J122" s="55"/>
      <c r="K122" s="58">
        <v>0</v>
      </c>
      <c r="L122" s="62"/>
      <c r="M122" s="51">
        <v>35702</v>
      </c>
      <c r="N122" s="52" t="s">
        <v>141</v>
      </c>
      <c r="O122" s="63">
        <v>0</v>
      </c>
      <c r="P122" s="63"/>
      <c r="Q122" s="58"/>
      <c r="R122" s="48"/>
      <c r="S122" s="51">
        <v>35702</v>
      </c>
      <c r="T122" s="52" t="s">
        <v>141</v>
      </c>
      <c r="U122" s="63">
        <v>0</v>
      </c>
      <c r="V122" s="63"/>
      <c r="W122" s="58">
        <v>0</v>
      </c>
      <c r="X122" s="48"/>
      <c r="Y122" s="51">
        <v>35702</v>
      </c>
      <c r="Z122" s="52" t="s">
        <v>141</v>
      </c>
      <c r="AA122" s="81"/>
      <c r="AB122" s="81"/>
      <c r="AC122" s="58"/>
      <c r="AD122" s="46"/>
      <c r="AE122" s="51">
        <v>35702</v>
      </c>
      <c r="AF122" s="52" t="s">
        <v>141</v>
      </c>
      <c r="AG122" s="59"/>
      <c r="AH122" s="59"/>
      <c r="AI122" s="60"/>
      <c r="AJ122" s="46"/>
    </row>
    <row r="123" spans="1:36" s="50" customFormat="1" ht="22.5" x14ac:dyDescent="0.2">
      <c r="A123" s="51">
        <v>35801</v>
      </c>
      <c r="B123" s="52" t="s">
        <v>142</v>
      </c>
      <c r="C123" s="55">
        <f t="shared" si="3"/>
        <v>176429.77948129724</v>
      </c>
      <c r="D123" s="55">
        <f t="shared" si="3"/>
        <v>74168.320000000007</v>
      </c>
      <c r="E123" s="54">
        <f t="shared" si="3"/>
        <v>181059.42404498803</v>
      </c>
      <c r="F123" s="46"/>
      <c r="G123" s="51">
        <v>35801</v>
      </c>
      <c r="H123" s="52" t="s">
        <v>142</v>
      </c>
      <c r="I123" s="57">
        <v>2271.9680766768001</v>
      </c>
      <c r="J123" s="57"/>
      <c r="K123" s="58">
        <v>2431.005842044176</v>
      </c>
      <c r="L123" s="62"/>
      <c r="M123" s="51">
        <v>35801</v>
      </c>
      <c r="N123" s="52" t="s">
        <v>142</v>
      </c>
      <c r="O123" s="57">
        <v>0</v>
      </c>
      <c r="P123" s="57"/>
      <c r="Q123" s="58"/>
      <c r="R123" s="48"/>
      <c r="S123" s="51">
        <v>35801</v>
      </c>
      <c r="T123" s="52" t="s">
        <v>142</v>
      </c>
      <c r="U123" s="57">
        <v>63865.811404620421</v>
      </c>
      <c r="V123" s="57">
        <v>14600</v>
      </c>
      <c r="W123" s="58">
        <v>68336.418202943853</v>
      </c>
      <c r="X123" s="48"/>
      <c r="Y123" s="51">
        <v>35801</v>
      </c>
      <c r="Z123" s="52" t="s">
        <v>142</v>
      </c>
      <c r="AA123" s="81"/>
      <c r="AB123" s="81"/>
      <c r="AC123" s="58"/>
      <c r="AD123" s="46"/>
      <c r="AE123" s="51">
        <v>35801</v>
      </c>
      <c r="AF123" s="52" t="s">
        <v>142</v>
      </c>
      <c r="AG123" s="59">
        <v>110292</v>
      </c>
      <c r="AH123" s="59">
        <v>59568.32</v>
      </c>
      <c r="AI123" s="60">
        <v>110292</v>
      </c>
      <c r="AJ123" s="46"/>
    </row>
    <row r="124" spans="1:36" s="50" customFormat="1" ht="11.25" x14ac:dyDescent="0.2">
      <c r="A124" s="51">
        <v>35901</v>
      </c>
      <c r="B124" s="52" t="s">
        <v>143</v>
      </c>
      <c r="C124" s="55">
        <f t="shared" si="3"/>
        <v>35681.682463416742</v>
      </c>
      <c r="D124" s="55">
        <f t="shared" si="3"/>
        <v>0</v>
      </c>
      <c r="E124" s="54">
        <f t="shared" si="3"/>
        <v>10860.5</v>
      </c>
      <c r="F124" s="46"/>
      <c r="G124" s="51">
        <v>35901</v>
      </c>
      <c r="H124" s="52" t="s">
        <v>143</v>
      </c>
      <c r="I124" s="55">
        <v>10150</v>
      </c>
      <c r="J124" s="55"/>
      <c r="K124" s="58">
        <v>10860.5</v>
      </c>
      <c r="L124" s="62"/>
      <c r="M124" s="51">
        <v>35901</v>
      </c>
      <c r="N124" s="52" t="s">
        <v>143</v>
      </c>
      <c r="O124" s="63">
        <v>25531.682463416742</v>
      </c>
      <c r="P124" s="63"/>
      <c r="Q124" s="58"/>
      <c r="R124" s="48"/>
      <c r="S124" s="51">
        <v>35901</v>
      </c>
      <c r="T124" s="52" t="s">
        <v>143</v>
      </c>
      <c r="U124" s="63">
        <v>0</v>
      </c>
      <c r="V124" s="63"/>
      <c r="W124" s="58">
        <v>0</v>
      </c>
      <c r="X124" s="48"/>
      <c r="Y124" s="51">
        <v>35901</v>
      </c>
      <c r="Z124" s="52" t="s">
        <v>143</v>
      </c>
      <c r="AA124" s="81"/>
      <c r="AB124" s="81"/>
      <c r="AC124" s="58"/>
      <c r="AD124" s="46"/>
      <c r="AE124" s="51">
        <v>35901</v>
      </c>
      <c r="AF124" s="52" t="s">
        <v>143</v>
      </c>
      <c r="AG124" s="59"/>
      <c r="AH124" s="59"/>
      <c r="AI124" s="60"/>
      <c r="AJ124" s="46"/>
    </row>
    <row r="125" spans="1:36" s="50" customFormat="1" ht="45" x14ac:dyDescent="0.2">
      <c r="A125" s="51">
        <v>36101</v>
      </c>
      <c r="B125" s="52" t="s">
        <v>144</v>
      </c>
      <c r="C125" s="55">
        <f t="shared" si="3"/>
        <v>1773078.6326371171</v>
      </c>
      <c r="D125" s="55">
        <f t="shared" si="3"/>
        <v>1260</v>
      </c>
      <c r="E125" s="54">
        <f t="shared" si="3"/>
        <v>1787017.2351309797</v>
      </c>
      <c r="F125" s="46"/>
      <c r="G125" s="51">
        <v>36101</v>
      </c>
      <c r="H125" s="52" t="s">
        <v>144</v>
      </c>
      <c r="I125" s="57">
        <v>892629.34104852914</v>
      </c>
      <c r="J125" s="57">
        <v>1260</v>
      </c>
      <c r="K125" s="58">
        <v>655113.3949219262</v>
      </c>
      <c r="L125" s="62"/>
      <c r="M125" s="51">
        <v>36101</v>
      </c>
      <c r="N125" s="52" t="s">
        <v>144</v>
      </c>
      <c r="O125" s="57">
        <v>234698.78672031389</v>
      </c>
      <c r="P125" s="57"/>
      <c r="Q125" s="58"/>
      <c r="R125" s="48"/>
      <c r="S125" s="51">
        <v>36101</v>
      </c>
      <c r="T125" s="52" t="s">
        <v>144</v>
      </c>
      <c r="U125" s="57">
        <v>134190.50486827418</v>
      </c>
      <c r="V125" s="57"/>
      <c r="W125" s="58">
        <v>143583.84020905336</v>
      </c>
      <c r="X125" s="48"/>
      <c r="Y125" s="51">
        <v>36101</v>
      </c>
      <c r="Z125" s="52" t="s">
        <v>144</v>
      </c>
      <c r="AA125" s="81"/>
      <c r="AB125" s="81"/>
      <c r="AC125" s="58"/>
      <c r="AD125" s="46"/>
      <c r="AE125" s="51">
        <v>36101</v>
      </c>
      <c r="AF125" s="52" t="s">
        <v>144</v>
      </c>
      <c r="AG125" s="59">
        <v>511560</v>
      </c>
      <c r="AH125" s="59"/>
      <c r="AI125" s="60">
        <v>988320</v>
      </c>
      <c r="AJ125" s="46"/>
    </row>
    <row r="126" spans="1:36" s="50" customFormat="1" ht="22.5" x14ac:dyDescent="0.2">
      <c r="A126" s="51">
        <v>36401</v>
      </c>
      <c r="B126" s="52" t="s">
        <v>145</v>
      </c>
      <c r="C126" s="55">
        <f t="shared" si="3"/>
        <v>507.31799648922885</v>
      </c>
      <c r="D126" s="55">
        <f t="shared" si="3"/>
        <v>0</v>
      </c>
      <c r="E126" s="54">
        <f t="shared" si="3"/>
        <v>542.83025624347488</v>
      </c>
      <c r="F126" s="46"/>
      <c r="G126" s="51">
        <v>36401</v>
      </c>
      <c r="H126" s="52" t="s">
        <v>145</v>
      </c>
      <c r="I126" s="57">
        <v>507.31799648922885</v>
      </c>
      <c r="J126" s="57"/>
      <c r="K126" s="58">
        <v>542.83025624347488</v>
      </c>
      <c r="L126" s="62"/>
      <c r="M126" s="51">
        <v>36401</v>
      </c>
      <c r="N126" s="52" t="s">
        <v>145</v>
      </c>
      <c r="O126" s="63">
        <v>0</v>
      </c>
      <c r="P126" s="63"/>
      <c r="Q126" s="58"/>
      <c r="R126" s="48"/>
      <c r="S126" s="51">
        <v>36401</v>
      </c>
      <c r="T126" s="52" t="s">
        <v>145</v>
      </c>
      <c r="U126" s="63">
        <v>0</v>
      </c>
      <c r="V126" s="63"/>
      <c r="W126" s="58">
        <v>0</v>
      </c>
      <c r="X126" s="48"/>
      <c r="Y126" s="51">
        <v>36401</v>
      </c>
      <c r="Z126" s="52" t="s">
        <v>145</v>
      </c>
      <c r="AA126" s="81"/>
      <c r="AB126" s="81"/>
      <c r="AC126" s="58"/>
      <c r="AD126" s="46"/>
      <c r="AE126" s="51">
        <v>36401</v>
      </c>
      <c r="AF126" s="52" t="s">
        <v>145</v>
      </c>
      <c r="AG126" s="59"/>
      <c r="AH126" s="59"/>
      <c r="AI126" s="60"/>
      <c r="AJ126" s="46"/>
    </row>
    <row r="127" spans="1:36" s="50" customFormat="1" ht="22.5" x14ac:dyDescent="0.2">
      <c r="A127" s="51">
        <v>36501</v>
      </c>
      <c r="B127" s="52" t="s">
        <v>146</v>
      </c>
      <c r="C127" s="55">
        <f t="shared" si="3"/>
        <v>26163.236000000001</v>
      </c>
      <c r="D127" s="55">
        <f t="shared" si="3"/>
        <v>0</v>
      </c>
      <c r="E127" s="54">
        <f t="shared" si="3"/>
        <v>27994.662520000002</v>
      </c>
      <c r="F127" s="46"/>
      <c r="G127" s="51">
        <v>36501</v>
      </c>
      <c r="H127" s="52" t="s">
        <v>146</v>
      </c>
      <c r="I127" s="55">
        <v>26163.236000000001</v>
      </c>
      <c r="J127" s="55"/>
      <c r="K127" s="58">
        <v>27994.662520000002</v>
      </c>
      <c r="L127" s="62"/>
      <c r="M127" s="51">
        <v>36501</v>
      </c>
      <c r="N127" s="52" t="s">
        <v>146</v>
      </c>
      <c r="O127" s="63">
        <v>0</v>
      </c>
      <c r="P127" s="63"/>
      <c r="Q127" s="58"/>
      <c r="R127" s="48"/>
      <c r="S127" s="51">
        <v>36501</v>
      </c>
      <c r="T127" s="52" t="s">
        <v>146</v>
      </c>
      <c r="U127" s="63">
        <v>0</v>
      </c>
      <c r="V127" s="63"/>
      <c r="W127" s="58">
        <v>0</v>
      </c>
      <c r="X127" s="48"/>
      <c r="Y127" s="51">
        <v>36501</v>
      </c>
      <c r="Z127" s="52" t="s">
        <v>146</v>
      </c>
      <c r="AA127" s="81"/>
      <c r="AB127" s="81"/>
      <c r="AC127" s="58"/>
      <c r="AD127" s="46"/>
      <c r="AE127" s="51">
        <v>36501</v>
      </c>
      <c r="AF127" s="52" t="s">
        <v>146</v>
      </c>
      <c r="AG127" s="59"/>
      <c r="AH127" s="59"/>
      <c r="AI127" s="60"/>
      <c r="AJ127" s="46"/>
    </row>
    <row r="128" spans="1:36" s="50" customFormat="1" ht="11.25" x14ac:dyDescent="0.2">
      <c r="A128" s="51">
        <v>36901</v>
      </c>
      <c r="B128" s="52" t="s">
        <v>147</v>
      </c>
      <c r="C128" s="55">
        <f t="shared" si="3"/>
        <v>3621.5397961004564</v>
      </c>
      <c r="D128" s="55">
        <f t="shared" si="3"/>
        <v>2556</v>
      </c>
      <c r="E128" s="54">
        <f t="shared" si="3"/>
        <v>3875.0475818274886</v>
      </c>
      <c r="F128" s="46"/>
      <c r="G128" s="51">
        <v>36901</v>
      </c>
      <c r="H128" s="52" t="s">
        <v>147</v>
      </c>
      <c r="I128" s="57">
        <v>3621.5397961004564</v>
      </c>
      <c r="J128" s="57">
        <v>2556</v>
      </c>
      <c r="K128" s="58">
        <v>3875.0475818274886</v>
      </c>
      <c r="L128" s="62"/>
      <c r="M128" s="51">
        <v>36901</v>
      </c>
      <c r="N128" s="52" t="s">
        <v>147</v>
      </c>
      <c r="O128" s="63">
        <v>0</v>
      </c>
      <c r="P128" s="63"/>
      <c r="Q128" s="58"/>
      <c r="R128" s="48"/>
      <c r="S128" s="51">
        <v>36901</v>
      </c>
      <c r="T128" s="52" t="s">
        <v>147</v>
      </c>
      <c r="U128" s="57">
        <v>0</v>
      </c>
      <c r="V128" s="57"/>
      <c r="W128" s="58">
        <v>0</v>
      </c>
      <c r="X128" s="48"/>
      <c r="Y128" s="51">
        <v>36901</v>
      </c>
      <c r="Z128" s="52" t="s">
        <v>147</v>
      </c>
      <c r="AA128" s="81"/>
      <c r="AB128" s="81"/>
      <c r="AC128" s="58"/>
      <c r="AD128" s="46"/>
      <c r="AE128" s="51">
        <v>36901</v>
      </c>
      <c r="AF128" s="52" t="s">
        <v>147</v>
      </c>
      <c r="AG128" s="59"/>
      <c r="AH128" s="59"/>
      <c r="AI128" s="60"/>
      <c r="AJ128" s="46"/>
    </row>
    <row r="129" spans="1:36" s="50" customFormat="1" ht="11.25" x14ac:dyDescent="0.2">
      <c r="A129" s="51">
        <v>37101</v>
      </c>
      <c r="B129" s="52" t="s">
        <v>148</v>
      </c>
      <c r="C129" s="55">
        <f t="shared" si="3"/>
        <v>-2.1703161364712287E-3</v>
      </c>
      <c r="D129" s="55">
        <f t="shared" si="3"/>
        <v>16392</v>
      </c>
      <c r="E129" s="54">
        <f t="shared" si="3"/>
        <v>-2.3222382660242147E-3</v>
      </c>
      <c r="F129" s="46"/>
      <c r="G129" s="51">
        <v>37101</v>
      </c>
      <c r="H129" s="52" t="s">
        <v>148</v>
      </c>
      <c r="I129" s="57">
        <v>-2.1703161364712287E-3</v>
      </c>
      <c r="J129" s="57">
        <v>3519</v>
      </c>
      <c r="K129" s="58">
        <v>-2.3222382660242147E-3</v>
      </c>
      <c r="L129" s="62"/>
      <c r="M129" s="51">
        <v>37101</v>
      </c>
      <c r="N129" s="52" t="s">
        <v>148</v>
      </c>
      <c r="O129" s="57">
        <v>0</v>
      </c>
      <c r="P129" s="57"/>
      <c r="Q129" s="58"/>
      <c r="R129" s="48"/>
      <c r="S129" s="51">
        <v>37101</v>
      </c>
      <c r="T129" s="52" t="s">
        <v>148</v>
      </c>
      <c r="U129" s="63">
        <v>0</v>
      </c>
      <c r="V129" s="63"/>
      <c r="W129" s="58">
        <v>0</v>
      </c>
      <c r="X129" s="48"/>
      <c r="Y129" s="51">
        <v>37101</v>
      </c>
      <c r="Z129" s="52" t="s">
        <v>148</v>
      </c>
      <c r="AA129" s="81"/>
      <c r="AB129" s="81"/>
      <c r="AC129" s="58"/>
      <c r="AD129" s="46"/>
      <c r="AE129" s="51">
        <v>37101</v>
      </c>
      <c r="AF129" s="52" t="s">
        <v>148</v>
      </c>
      <c r="AG129" s="59"/>
      <c r="AH129" s="59">
        <v>12873</v>
      </c>
      <c r="AI129" s="60"/>
      <c r="AJ129" s="46"/>
    </row>
    <row r="130" spans="1:36" s="50" customFormat="1" ht="11.25" x14ac:dyDescent="0.2">
      <c r="A130" s="51">
        <v>37104</v>
      </c>
      <c r="B130" s="52" t="s">
        <v>149</v>
      </c>
      <c r="C130" s="55">
        <f t="shared" si="3"/>
        <v>0</v>
      </c>
      <c r="D130" s="55">
        <f t="shared" si="3"/>
        <v>0</v>
      </c>
      <c r="E130" s="54">
        <f t="shared" si="3"/>
        <v>0</v>
      </c>
      <c r="F130" s="46"/>
      <c r="G130" s="51">
        <v>37104</v>
      </c>
      <c r="H130" s="52" t="s">
        <v>149</v>
      </c>
      <c r="I130" s="55">
        <v>0</v>
      </c>
      <c r="J130" s="55"/>
      <c r="K130" s="58">
        <v>0</v>
      </c>
      <c r="L130" s="62"/>
      <c r="M130" s="51">
        <v>37104</v>
      </c>
      <c r="N130" s="52" t="s">
        <v>149</v>
      </c>
      <c r="O130" s="63">
        <v>0</v>
      </c>
      <c r="P130" s="63"/>
      <c r="Q130" s="58"/>
      <c r="R130" s="48"/>
      <c r="S130" s="51">
        <v>37104</v>
      </c>
      <c r="T130" s="52" t="s">
        <v>149</v>
      </c>
      <c r="U130" s="63">
        <v>0</v>
      </c>
      <c r="V130" s="63"/>
      <c r="W130" s="58">
        <v>0</v>
      </c>
      <c r="X130" s="48"/>
      <c r="Y130" s="51">
        <v>37104</v>
      </c>
      <c r="Z130" s="52" t="s">
        <v>149</v>
      </c>
      <c r="AA130" s="81"/>
      <c r="AB130" s="81"/>
      <c r="AC130" s="58"/>
      <c r="AD130" s="46"/>
      <c r="AE130" s="51">
        <v>37104</v>
      </c>
      <c r="AF130" s="52" t="s">
        <v>149</v>
      </c>
      <c r="AG130" s="59"/>
      <c r="AH130" s="59"/>
      <c r="AI130" s="60"/>
      <c r="AJ130" s="46"/>
    </row>
    <row r="131" spans="1:36" s="50" customFormat="1" ht="11.25" x14ac:dyDescent="0.2">
      <c r="A131" s="51">
        <v>37201</v>
      </c>
      <c r="B131" s="52" t="s">
        <v>150</v>
      </c>
      <c r="C131" s="55">
        <f t="shared" si="3"/>
        <v>1500</v>
      </c>
      <c r="D131" s="55">
        <f t="shared" si="3"/>
        <v>0</v>
      </c>
      <c r="E131" s="54">
        <f t="shared" si="3"/>
        <v>1500</v>
      </c>
      <c r="F131" s="46"/>
      <c r="G131" s="51">
        <v>37201</v>
      </c>
      <c r="H131" s="52" t="s">
        <v>150</v>
      </c>
      <c r="I131" s="55">
        <v>0</v>
      </c>
      <c r="J131" s="55"/>
      <c r="K131" s="58">
        <v>0</v>
      </c>
      <c r="L131" s="62"/>
      <c r="M131" s="51">
        <v>37201</v>
      </c>
      <c r="N131" s="52" t="s">
        <v>150</v>
      </c>
      <c r="O131" s="63">
        <v>0</v>
      </c>
      <c r="P131" s="63"/>
      <c r="Q131" s="58"/>
      <c r="R131" s="48"/>
      <c r="S131" s="51">
        <v>37201</v>
      </c>
      <c r="T131" s="52" t="s">
        <v>150</v>
      </c>
      <c r="U131" s="63">
        <v>0</v>
      </c>
      <c r="V131" s="63"/>
      <c r="W131" s="58">
        <v>0</v>
      </c>
      <c r="X131" s="48"/>
      <c r="Y131" s="51">
        <v>37201</v>
      </c>
      <c r="Z131" s="52" t="s">
        <v>150</v>
      </c>
      <c r="AA131" s="81"/>
      <c r="AB131" s="81"/>
      <c r="AC131" s="58"/>
      <c r="AD131" s="46"/>
      <c r="AE131" s="51">
        <v>37201</v>
      </c>
      <c r="AF131" s="52" t="s">
        <v>150</v>
      </c>
      <c r="AG131" s="59">
        <v>1500</v>
      </c>
      <c r="AH131" s="59"/>
      <c r="AI131" s="60">
        <v>1500</v>
      </c>
      <c r="AJ131" s="46"/>
    </row>
    <row r="132" spans="1:36" s="50" customFormat="1" ht="11.25" x14ac:dyDescent="0.2">
      <c r="A132" s="51">
        <v>37501</v>
      </c>
      <c r="B132" s="52" t="s">
        <v>151</v>
      </c>
      <c r="C132" s="55">
        <f t="shared" si="3"/>
        <v>714437.63261920586</v>
      </c>
      <c r="D132" s="55">
        <f t="shared" si="3"/>
        <v>316459</v>
      </c>
      <c r="E132" s="54">
        <f t="shared" si="3"/>
        <v>777028.48685537907</v>
      </c>
      <c r="F132" s="46"/>
      <c r="G132" s="51">
        <v>37501</v>
      </c>
      <c r="H132" s="52" t="s">
        <v>151</v>
      </c>
      <c r="I132" s="57">
        <v>532531.29612652247</v>
      </c>
      <c r="J132" s="57">
        <v>210949</v>
      </c>
      <c r="K132" s="58">
        <v>569808.48685537907</v>
      </c>
      <c r="L132" s="62"/>
      <c r="M132" s="51">
        <v>37501</v>
      </c>
      <c r="N132" s="52" t="s">
        <v>151</v>
      </c>
      <c r="O132" s="57">
        <v>5106.3364926833483</v>
      </c>
      <c r="P132" s="57">
        <v>25480</v>
      </c>
      <c r="Q132" s="58">
        <v>30420</v>
      </c>
      <c r="R132" s="48"/>
      <c r="S132" s="51">
        <v>37501</v>
      </c>
      <c r="T132" s="52" t="s">
        <v>151</v>
      </c>
      <c r="U132" s="63">
        <v>0</v>
      </c>
      <c r="V132" s="63"/>
      <c r="W132" s="58">
        <v>0</v>
      </c>
      <c r="X132" s="48"/>
      <c r="Y132" s="51">
        <v>37501</v>
      </c>
      <c r="Z132" s="52" t="s">
        <v>151</v>
      </c>
      <c r="AA132" s="81"/>
      <c r="AB132" s="81"/>
      <c r="AC132" s="58"/>
      <c r="AD132" s="46"/>
      <c r="AE132" s="51">
        <v>37501</v>
      </c>
      <c r="AF132" s="52" t="s">
        <v>151</v>
      </c>
      <c r="AG132" s="59">
        <v>176800</v>
      </c>
      <c r="AH132" s="59">
        <v>80030</v>
      </c>
      <c r="AI132" s="60">
        <v>176800</v>
      </c>
      <c r="AJ132" s="46"/>
    </row>
    <row r="133" spans="1:36" s="50" customFormat="1" ht="11.25" x14ac:dyDescent="0.2">
      <c r="A133" s="51">
        <v>37502</v>
      </c>
      <c r="B133" s="52" t="s">
        <v>152</v>
      </c>
      <c r="C133" s="55">
        <f t="shared" si="3"/>
        <v>286897.82128622255</v>
      </c>
      <c r="D133" s="55">
        <f t="shared" si="3"/>
        <v>94800</v>
      </c>
      <c r="E133" s="54">
        <f t="shared" si="3"/>
        <v>310488.16367012297</v>
      </c>
      <c r="F133" s="46"/>
      <c r="G133" s="51">
        <v>37502</v>
      </c>
      <c r="H133" s="52" t="s">
        <v>152</v>
      </c>
      <c r="I133" s="57">
        <v>178421.9500171371</v>
      </c>
      <c r="J133" s="57">
        <v>60400</v>
      </c>
      <c r="K133" s="58">
        <v>190911.48651833669</v>
      </c>
      <c r="L133" s="62"/>
      <c r="M133" s="51">
        <v>37502</v>
      </c>
      <c r="N133" s="52" t="s">
        <v>152</v>
      </c>
      <c r="O133" s="57">
        <v>11489.257108537533</v>
      </c>
      <c r="P133" s="57">
        <v>6400</v>
      </c>
      <c r="Q133" s="58">
        <v>19875</v>
      </c>
      <c r="R133" s="48"/>
      <c r="S133" s="51">
        <v>37502</v>
      </c>
      <c r="T133" s="52" t="s">
        <v>152</v>
      </c>
      <c r="U133" s="57">
        <v>38786.614160547935</v>
      </c>
      <c r="V133" s="57">
        <v>8800</v>
      </c>
      <c r="W133" s="58">
        <v>41501.677151786294</v>
      </c>
      <c r="X133" s="48"/>
      <c r="Y133" s="51">
        <v>37502</v>
      </c>
      <c r="Z133" s="52" t="s">
        <v>152</v>
      </c>
      <c r="AA133" s="81"/>
      <c r="AB133" s="81"/>
      <c r="AC133" s="58"/>
      <c r="AD133" s="46"/>
      <c r="AE133" s="51">
        <v>37502</v>
      </c>
      <c r="AF133" s="52" t="s">
        <v>152</v>
      </c>
      <c r="AG133" s="59">
        <v>58200</v>
      </c>
      <c r="AH133" s="59">
        <v>19200</v>
      </c>
      <c r="AI133" s="60">
        <v>58200</v>
      </c>
      <c r="AJ133" s="46"/>
    </row>
    <row r="134" spans="1:36" s="50" customFormat="1" ht="11.25" x14ac:dyDescent="0.2">
      <c r="A134" s="51">
        <v>37601</v>
      </c>
      <c r="B134" s="52" t="s">
        <v>153</v>
      </c>
      <c r="C134" s="55">
        <f t="shared" si="3"/>
        <v>0</v>
      </c>
      <c r="D134" s="55">
        <f t="shared" si="3"/>
        <v>0</v>
      </c>
      <c r="E134" s="54">
        <f t="shared" si="3"/>
        <v>0</v>
      </c>
      <c r="F134" s="46"/>
      <c r="G134" s="51">
        <v>37601</v>
      </c>
      <c r="H134" s="52" t="s">
        <v>153</v>
      </c>
      <c r="I134" s="55">
        <v>0</v>
      </c>
      <c r="J134" s="55"/>
      <c r="K134" s="58">
        <v>0</v>
      </c>
      <c r="L134" s="62"/>
      <c r="M134" s="51">
        <v>37601</v>
      </c>
      <c r="N134" s="52" t="s">
        <v>153</v>
      </c>
      <c r="O134" s="63">
        <v>0</v>
      </c>
      <c r="P134" s="63"/>
      <c r="Q134" s="58"/>
      <c r="R134" s="48"/>
      <c r="S134" s="51">
        <v>37601</v>
      </c>
      <c r="T134" s="52" t="s">
        <v>153</v>
      </c>
      <c r="U134" s="63">
        <v>0</v>
      </c>
      <c r="V134" s="63"/>
      <c r="W134" s="58">
        <v>0</v>
      </c>
      <c r="X134" s="48"/>
      <c r="Y134" s="51">
        <v>37601</v>
      </c>
      <c r="Z134" s="52" t="s">
        <v>153</v>
      </c>
      <c r="AA134" s="81"/>
      <c r="AB134" s="81"/>
      <c r="AC134" s="58"/>
      <c r="AD134" s="46"/>
      <c r="AE134" s="51">
        <v>37601</v>
      </c>
      <c r="AF134" s="52" t="s">
        <v>153</v>
      </c>
      <c r="AG134" s="59"/>
      <c r="AH134" s="59"/>
      <c r="AI134" s="60"/>
      <c r="AJ134" s="46"/>
    </row>
    <row r="135" spans="1:36" s="50" customFormat="1" ht="22.5" x14ac:dyDescent="0.2">
      <c r="A135" s="51">
        <v>37801</v>
      </c>
      <c r="B135" s="52" t="s">
        <v>154</v>
      </c>
      <c r="C135" s="55">
        <f t="shared" si="3"/>
        <v>0</v>
      </c>
      <c r="D135" s="55">
        <f t="shared" si="3"/>
        <v>0</v>
      </c>
      <c r="E135" s="54">
        <f t="shared" si="3"/>
        <v>0</v>
      </c>
      <c r="F135" s="46"/>
      <c r="G135" s="51">
        <v>37801</v>
      </c>
      <c r="H135" s="52" t="s">
        <v>154</v>
      </c>
      <c r="I135" s="55">
        <v>0</v>
      </c>
      <c r="J135" s="55"/>
      <c r="K135" s="58">
        <v>0</v>
      </c>
      <c r="L135" s="62"/>
      <c r="M135" s="51">
        <v>37801</v>
      </c>
      <c r="N135" s="52" t="s">
        <v>154</v>
      </c>
      <c r="O135" s="63">
        <v>0</v>
      </c>
      <c r="P135" s="63"/>
      <c r="Q135" s="58"/>
      <c r="R135" s="48"/>
      <c r="S135" s="51">
        <v>37801</v>
      </c>
      <c r="T135" s="52" t="s">
        <v>154</v>
      </c>
      <c r="U135" s="63">
        <v>0</v>
      </c>
      <c r="V135" s="63"/>
      <c r="W135" s="58">
        <v>0</v>
      </c>
      <c r="X135" s="48"/>
      <c r="Y135" s="51">
        <v>37801</v>
      </c>
      <c r="Z135" s="52" t="s">
        <v>154</v>
      </c>
      <c r="AA135" s="81"/>
      <c r="AB135" s="81"/>
      <c r="AC135" s="58"/>
      <c r="AD135" s="46"/>
      <c r="AE135" s="51">
        <v>37801</v>
      </c>
      <c r="AF135" s="52" t="s">
        <v>154</v>
      </c>
      <c r="AG135" s="59"/>
      <c r="AH135" s="59"/>
      <c r="AI135" s="60"/>
      <c r="AJ135" s="46"/>
    </row>
    <row r="136" spans="1:36" s="50" customFormat="1" ht="11.25" x14ac:dyDescent="0.2">
      <c r="A136" s="51">
        <v>37901</v>
      </c>
      <c r="B136" s="52" t="s">
        <v>155</v>
      </c>
      <c r="C136" s="55">
        <f t="shared" si="3"/>
        <v>0</v>
      </c>
      <c r="D136" s="55">
        <f t="shared" si="3"/>
        <v>0</v>
      </c>
      <c r="E136" s="54">
        <f t="shared" si="3"/>
        <v>0</v>
      </c>
      <c r="F136" s="46"/>
      <c r="G136" s="51">
        <v>37901</v>
      </c>
      <c r="H136" s="52" t="s">
        <v>155</v>
      </c>
      <c r="I136" s="55">
        <v>0</v>
      </c>
      <c r="J136" s="55"/>
      <c r="K136" s="58">
        <v>0</v>
      </c>
      <c r="L136" s="62"/>
      <c r="M136" s="51">
        <v>37901</v>
      </c>
      <c r="N136" s="52" t="s">
        <v>155</v>
      </c>
      <c r="O136" s="63">
        <v>0</v>
      </c>
      <c r="P136" s="63"/>
      <c r="Q136" s="58"/>
      <c r="R136" s="48"/>
      <c r="S136" s="51">
        <v>37901</v>
      </c>
      <c r="T136" s="52" t="s">
        <v>155</v>
      </c>
      <c r="U136" s="63">
        <v>0</v>
      </c>
      <c r="V136" s="63"/>
      <c r="W136" s="58">
        <v>0</v>
      </c>
      <c r="X136" s="48"/>
      <c r="Y136" s="51">
        <v>37901</v>
      </c>
      <c r="Z136" s="52" t="s">
        <v>155</v>
      </c>
      <c r="AA136" s="81"/>
      <c r="AB136" s="81"/>
      <c r="AC136" s="58"/>
      <c r="AD136" s="46"/>
      <c r="AE136" s="51">
        <v>37901</v>
      </c>
      <c r="AF136" s="52" t="s">
        <v>155</v>
      </c>
      <c r="AG136" s="59"/>
      <c r="AH136" s="59"/>
      <c r="AI136" s="60"/>
      <c r="AJ136" s="46"/>
    </row>
    <row r="137" spans="1:36" s="50" customFormat="1" ht="11.25" x14ac:dyDescent="0.2">
      <c r="A137" s="51">
        <v>38101</v>
      </c>
      <c r="B137" s="52" t="s">
        <v>156</v>
      </c>
      <c r="C137" s="55">
        <f t="shared" si="3"/>
        <v>0</v>
      </c>
      <c r="D137" s="55">
        <f t="shared" si="3"/>
        <v>0</v>
      </c>
      <c r="E137" s="54">
        <f t="shared" si="3"/>
        <v>0</v>
      </c>
      <c r="F137" s="46"/>
      <c r="G137" s="51">
        <v>38101</v>
      </c>
      <c r="H137" s="52" t="s">
        <v>156</v>
      </c>
      <c r="I137" s="55">
        <v>0</v>
      </c>
      <c r="J137" s="55"/>
      <c r="K137" s="58">
        <v>0</v>
      </c>
      <c r="L137" s="62"/>
      <c r="M137" s="51">
        <v>38101</v>
      </c>
      <c r="N137" s="52" t="s">
        <v>156</v>
      </c>
      <c r="O137" s="63">
        <v>0</v>
      </c>
      <c r="P137" s="63"/>
      <c r="Q137" s="58"/>
      <c r="R137" s="48"/>
      <c r="S137" s="51">
        <v>38101</v>
      </c>
      <c r="T137" s="52" t="s">
        <v>156</v>
      </c>
      <c r="U137" s="63">
        <v>0</v>
      </c>
      <c r="V137" s="63"/>
      <c r="W137" s="58">
        <v>0</v>
      </c>
      <c r="X137" s="48"/>
      <c r="Y137" s="51">
        <v>38101</v>
      </c>
      <c r="Z137" s="52" t="s">
        <v>156</v>
      </c>
      <c r="AA137" s="81"/>
      <c r="AB137" s="81"/>
      <c r="AC137" s="58"/>
      <c r="AD137" s="46"/>
      <c r="AE137" s="51">
        <v>38101</v>
      </c>
      <c r="AF137" s="52" t="s">
        <v>156</v>
      </c>
      <c r="AG137" s="59"/>
      <c r="AH137" s="59"/>
      <c r="AI137" s="60"/>
      <c r="AJ137" s="46"/>
    </row>
    <row r="138" spans="1:36" s="50" customFormat="1" ht="11.25" x14ac:dyDescent="0.2">
      <c r="A138" s="51">
        <v>38201</v>
      </c>
      <c r="B138" s="52" t="s">
        <v>157</v>
      </c>
      <c r="C138" s="55">
        <f t="shared" si="3"/>
        <v>0</v>
      </c>
      <c r="D138" s="55">
        <f t="shared" si="3"/>
        <v>0</v>
      </c>
      <c r="E138" s="54">
        <f t="shared" si="3"/>
        <v>0</v>
      </c>
      <c r="F138" s="46"/>
      <c r="G138" s="51">
        <v>38201</v>
      </c>
      <c r="H138" s="52" t="s">
        <v>157</v>
      </c>
      <c r="I138" s="55">
        <v>0</v>
      </c>
      <c r="J138" s="55"/>
      <c r="K138" s="58">
        <v>0</v>
      </c>
      <c r="L138" s="62"/>
      <c r="M138" s="51">
        <v>38201</v>
      </c>
      <c r="N138" s="52" t="s">
        <v>157</v>
      </c>
      <c r="O138" s="63">
        <v>0</v>
      </c>
      <c r="P138" s="63"/>
      <c r="Q138" s="58"/>
      <c r="R138" s="48"/>
      <c r="S138" s="51">
        <v>38201</v>
      </c>
      <c r="T138" s="52" t="s">
        <v>157</v>
      </c>
      <c r="U138" s="63">
        <v>0</v>
      </c>
      <c r="V138" s="63"/>
      <c r="W138" s="58">
        <v>0</v>
      </c>
      <c r="X138" s="48"/>
      <c r="Y138" s="51">
        <v>38201</v>
      </c>
      <c r="Z138" s="52" t="s">
        <v>157</v>
      </c>
      <c r="AA138" s="81"/>
      <c r="AB138" s="81"/>
      <c r="AC138" s="58"/>
      <c r="AD138" s="46"/>
      <c r="AE138" s="51">
        <v>38201</v>
      </c>
      <c r="AF138" s="52" t="s">
        <v>157</v>
      </c>
      <c r="AG138" s="59"/>
      <c r="AH138" s="59"/>
      <c r="AI138" s="60"/>
      <c r="AJ138" s="46"/>
    </row>
    <row r="139" spans="1:36" s="50" customFormat="1" ht="11.25" x14ac:dyDescent="0.2">
      <c r="A139" s="51">
        <v>38301</v>
      </c>
      <c r="B139" s="52" t="s">
        <v>158</v>
      </c>
      <c r="C139" s="55">
        <f t="shared" si="3"/>
        <v>52200</v>
      </c>
      <c r="D139" s="55">
        <f t="shared" si="3"/>
        <v>398094.92</v>
      </c>
      <c r="E139" s="54">
        <f t="shared" si="3"/>
        <v>89320</v>
      </c>
      <c r="F139" s="46"/>
      <c r="G139" s="51">
        <v>38301</v>
      </c>
      <c r="H139" s="52" t="s">
        <v>158</v>
      </c>
      <c r="I139" s="55">
        <v>0</v>
      </c>
      <c r="J139" s="55"/>
      <c r="K139" s="58">
        <v>0</v>
      </c>
      <c r="L139" s="62"/>
      <c r="M139" s="51">
        <v>38301</v>
      </c>
      <c r="N139" s="52" t="s">
        <v>158</v>
      </c>
      <c r="O139" s="63">
        <v>0</v>
      </c>
      <c r="P139" s="63"/>
      <c r="Q139" s="58"/>
      <c r="R139" s="48"/>
      <c r="S139" s="51">
        <v>38301</v>
      </c>
      <c r="T139" s="52" t="s">
        <v>158</v>
      </c>
      <c r="U139" s="63">
        <v>0</v>
      </c>
      <c r="V139" s="63"/>
      <c r="W139" s="58">
        <v>0</v>
      </c>
      <c r="X139" s="48"/>
      <c r="Y139" s="51">
        <v>38301</v>
      </c>
      <c r="Z139" s="52" t="s">
        <v>158</v>
      </c>
      <c r="AA139" s="81"/>
      <c r="AB139" s="81"/>
      <c r="AC139" s="58"/>
      <c r="AD139" s="46"/>
      <c r="AE139" s="51">
        <v>38301</v>
      </c>
      <c r="AF139" s="52" t="s">
        <v>158</v>
      </c>
      <c r="AG139" s="59">
        <v>52200</v>
      </c>
      <c r="AH139" s="59">
        <v>398094.92</v>
      </c>
      <c r="AI139" s="60">
        <v>89320</v>
      </c>
      <c r="AJ139" s="46"/>
    </row>
    <row r="140" spans="1:36" s="50" customFormat="1" ht="11.25" x14ac:dyDescent="0.2">
      <c r="A140" s="51">
        <v>38501</v>
      </c>
      <c r="B140" s="52" t="s">
        <v>159</v>
      </c>
      <c r="C140" s="55">
        <f t="shared" si="3"/>
        <v>0</v>
      </c>
      <c r="D140" s="55">
        <f t="shared" si="3"/>
        <v>0</v>
      </c>
      <c r="E140" s="54">
        <f t="shared" si="3"/>
        <v>0</v>
      </c>
      <c r="F140" s="46"/>
      <c r="G140" s="51">
        <v>38501</v>
      </c>
      <c r="H140" s="52" t="s">
        <v>159</v>
      </c>
      <c r="I140" s="55">
        <v>0</v>
      </c>
      <c r="J140" s="55"/>
      <c r="K140" s="58">
        <v>0</v>
      </c>
      <c r="L140" s="62"/>
      <c r="M140" s="51">
        <v>38501</v>
      </c>
      <c r="N140" s="52" t="s">
        <v>159</v>
      </c>
      <c r="O140" s="63">
        <v>0</v>
      </c>
      <c r="P140" s="63"/>
      <c r="Q140" s="58"/>
      <c r="R140" s="48"/>
      <c r="S140" s="51">
        <v>38501</v>
      </c>
      <c r="T140" s="52" t="s">
        <v>159</v>
      </c>
      <c r="U140" s="63">
        <v>0</v>
      </c>
      <c r="V140" s="63"/>
      <c r="W140" s="58">
        <v>0</v>
      </c>
      <c r="X140" s="48"/>
      <c r="Y140" s="51">
        <v>38501</v>
      </c>
      <c r="Z140" s="52" t="s">
        <v>159</v>
      </c>
      <c r="AA140" s="81"/>
      <c r="AB140" s="81"/>
      <c r="AC140" s="58"/>
      <c r="AD140" s="46"/>
      <c r="AE140" s="51">
        <v>38501</v>
      </c>
      <c r="AF140" s="52" t="s">
        <v>159</v>
      </c>
      <c r="AG140" s="59"/>
      <c r="AH140" s="59"/>
      <c r="AI140" s="60"/>
      <c r="AJ140" s="46"/>
    </row>
    <row r="141" spans="1:36" s="50" customFormat="1" ht="11.25" x14ac:dyDescent="0.2">
      <c r="A141" s="51">
        <v>39201</v>
      </c>
      <c r="B141" s="52" t="s">
        <v>160</v>
      </c>
      <c r="C141" s="55">
        <f t="shared" si="3"/>
        <v>0</v>
      </c>
      <c r="D141" s="55">
        <f t="shared" si="3"/>
        <v>10123769.190000001</v>
      </c>
      <c r="E141" s="58">
        <f>K141+Q141+W141+AC141+AI141</f>
        <v>511548.75999999978</v>
      </c>
      <c r="F141" s="49"/>
      <c r="G141" s="51">
        <v>39201</v>
      </c>
      <c r="H141" s="52" t="s">
        <v>160</v>
      </c>
      <c r="I141" s="57"/>
      <c r="J141" s="57">
        <v>3374621.32</v>
      </c>
      <c r="K141" s="176"/>
      <c r="L141" s="56"/>
      <c r="M141" s="51">
        <v>39201</v>
      </c>
      <c r="N141" s="52" t="s">
        <v>160</v>
      </c>
      <c r="O141" s="57"/>
      <c r="P141" s="57">
        <v>734531.19</v>
      </c>
      <c r="Q141" s="176"/>
      <c r="R141" s="65"/>
      <c r="S141" s="51">
        <v>39201</v>
      </c>
      <c r="T141" s="52" t="s">
        <v>160</v>
      </c>
      <c r="U141" s="57"/>
      <c r="V141" s="57">
        <v>3379110.49</v>
      </c>
      <c r="W141" s="176"/>
      <c r="X141" s="65"/>
      <c r="Y141" s="51">
        <v>39201</v>
      </c>
      <c r="Z141" s="52" t="s">
        <v>160</v>
      </c>
      <c r="AA141" s="57"/>
      <c r="AB141" s="57">
        <v>5153.1899999999996</v>
      </c>
      <c r="AC141" s="176"/>
      <c r="AD141" s="49"/>
      <c r="AE141" s="51">
        <v>39201</v>
      </c>
      <c r="AF141" s="52" t="s">
        <v>160</v>
      </c>
      <c r="AG141" s="59"/>
      <c r="AH141" s="59">
        <v>2630353</v>
      </c>
      <c r="AI141" s="60">
        <v>511548.75999999978</v>
      </c>
      <c r="AJ141" s="49"/>
    </row>
    <row r="142" spans="1:36" s="50" customFormat="1" ht="22.5" x14ac:dyDescent="0.2">
      <c r="A142" s="51">
        <v>39501</v>
      </c>
      <c r="B142" s="52" t="s">
        <v>161</v>
      </c>
      <c r="C142" s="55">
        <f t="shared" si="3"/>
        <v>1423084.9583120574</v>
      </c>
      <c r="D142" s="55">
        <f t="shared" si="3"/>
        <v>50492</v>
      </c>
      <c r="E142" s="54">
        <f t="shared" si="3"/>
        <v>1507350.8097283521</v>
      </c>
      <c r="F142" s="46"/>
      <c r="G142" s="51">
        <v>39501</v>
      </c>
      <c r="H142" s="52" t="s">
        <v>161</v>
      </c>
      <c r="I142" s="57">
        <v>568524.69991825614</v>
      </c>
      <c r="J142" s="57">
        <v>50492</v>
      </c>
      <c r="K142" s="58">
        <v>608321.42891253403</v>
      </c>
      <c r="L142" s="62"/>
      <c r="M142" s="51">
        <v>39501</v>
      </c>
      <c r="N142" s="52" t="s">
        <v>161</v>
      </c>
      <c r="O142" s="57">
        <v>143282.08940705555</v>
      </c>
      <c r="P142" s="57"/>
      <c r="Q142" s="58">
        <v>143282.09</v>
      </c>
      <c r="R142" s="48"/>
      <c r="S142" s="51">
        <v>39501</v>
      </c>
      <c r="T142" s="52" t="s">
        <v>161</v>
      </c>
      <c r="U142" s="57">
        <v>635273.16898674588</v>
      </c>
      <c r="V142" s="57"/>
      <c r="W142" s="58">
        <v>679742.29081581812</v>
      </c>
      <c r="X142" s="48"/>
      <c r="Y142" s="51">
        <v>39501</v>
      </c>
      <c r="Z142" s="52" t="s">
        <v>161</v>
      </c>
      <c r="AA142" s="57"/>
      <c r="AB142" s="57"/>
      <c r="AC142" s="58"/>
      <c r="AD142" s="46"/>
      <c r="AE142" s="51">
        <v>39501</v>
      </c>
      <c r="AF142" s="52" t="s">
        <v>161</v>
      </c>
      <c r="AG142" s="59">
        <v>76005</v>
      </c>
      <c r="AH142" s="59"/>
      <c r="AI142" s="60">
        <v>76005</v>
      </c>
      <c r="AJ142" s="324"/>
    </row>
    <row r="143" spans="1:36" s="50" customFormat="1" ht="11.25" x14ac:dyDescent="0.2">
      <c r="A143" s="51">
        <v>39601</v>
      </c>
      <c r="B143" s="52" t="s">
        <v>162</v>
      </c>
      <c r="C143" s="55">
        <f t="shared" si="3"/>
        <v>9450.7823489051589</v>
      </c>
      <c r="D143" s="55">
        <f t="shared" si="3"/>
        <v>0</v>
      </c>
      <c r="E143" s="54">
        <f t="shared" si="3"/>
        <v>10112.33711332852</v>
      </c>
      <c r="F143" s="46"/>
      <c r="G143" s="51">
        <v>39601</v>
      </c>
      <c r="H143" s="52" t="s">
        <v>162</v>
      </c>
      <c r="I143" s="57">
        <v>9450.7823489051589</v>
      </c>
      <c r="J143" s="57"/>
      <c r="K143" s="58">
        <v>10112.33711332852</v>
      </c>
      <c r="L143" s="62"/>
      <c r="M143" s="51">
        <v>39601</v>
      </c>
      <c r="N143" s="52" t="s">
        <v>162</v>
      </c>
      <c r="O143" s="57">
        <v>0</v>
      </c>
      <c r="P143" s="57"/>
      <c r="Q143" s="58"/>
      <c r="R143" s="48"/>
      <c r="S143" s="51">
        <v>39601</v>
      </c>
      <c r="T143" s="52" t="s">
        <v>162</v>
      </c>
      <c r="U143" s="63">
        <v>0</v>
      </c>
      <c r="V143" s="63"/>
      <c r="W143" s="58">
        <v>0</v>
      </c>
      <c r="X143" s="48"/>
      <c r="Y143" s="51">
        <v>39601</v>
      </c>
      <c r="Z143" s="52" t="s">
        <v>162</v>
      </c>
      <c r="AA143" s="81"/>
      <c r="AB143" s="81"/>
      <c r="AC143" s="58"/>
      <c r="AD143" s="46"/>
      <c r="AE143" s="51">
        <v>39601</v>
      </c>
      <c r="AF143" s="52" t="s">
        <v>162</v>
      </c>
      <c r="AG143" s="59"/>
      <c r="AH143" s="59"/>
      <c r="AI143" s="60"/>
      <c r="AJ143" s="46"/>
    </row>
    <row r="144" spans="1:36" s="50" customFormat="1" ht="11.25" x14ac:dyDescent="0.2">
      <c r="A144" s="66">
        <v>39801</v>
      </c>
      <c r="B144" s="44" t="s">
        <v>225</v>
      </c>
      <c r="C144" s="55">
        <f t="shared" si="3"/>
        <v>2785195.7087039999</v>
      </c>
      <c r="D144" s="55">
        <f t="shared" si="3"/>
        <v>2399330.04</v>
      </c>
      <c r="E144" s="54">
        <f t="shared" si="3"/>
        <v>4472683.04747428</v>
      </c>
      <c r="F144" s="61"/>
      <c r="G144" s="66">
        <v>39801</v>
      </c>
      <c r="H144" s="44" t="s">
        <v>225</v>
      </c>
      <c r="I144" s="82">
        <v>1755537.70361</v>
      </c>
      <c r="J144" s="82">
        <v>1557057</v>
      </c>
      <c r="K144" s="58">
        <v>3178425.3428627001</v>
      </c>
      <c r="L144" s="62"/>
      <c r="M144" s="66">
        <v>39801</v>
      </c>
      <c r="N144" s="44" t="s">
        <v>225</v>
      </c>
      <c r="O144" s="84">
        <v>549433.18770000013</v>
      </c>
      <c r="P144" s="84">
        <v>422040</v>
      </c>
      <c r="Q144" s="58">
        <v>633060</v>
      </c>
      <c r="R144" s="48"/>
      <c r="S144" s="66">
        <v>39801</v>
      </c>
      <c r="T144" s="44" t="s">
        <v>225</v>
      </c>
      <c r="U144" s="69">
        <v>262640.81739400001</v>
      </c>
      <c r="V144" s="69">
        <v>232539</v>
      </c>
      <c r="W144" s="58">
        <f>281025.67461158+0.03</f>
        <v>281025.70461158</v>
      </c>
      <c r="X144" s="48"/>
      <c r="Y144" s="66">
        <v>39801</v>
      </c>
      <c r="Z144" s="44" t="s">
        <v>225</v>
      </c>
      <c r="AA144" s="85"/>
      <c r="AB144" s="85">
        <v>27872</v>
      </c>
      <c r="AC144" s="58">
        <v>60000</v>
      </c>
      <c r="AD144" s="46"/>
      <c r="AE144" s="66">
        <v>39801</v>
      </c>
      <c r="AF144" s="44" t="s">
        <v>225</v>
      </c>
      <c r="AG144" s="81">
        <v>217584</v>
      </c>
      <c r="AH144" s="81">
        <v>159822.04</v>
      </c>
      <c r="AI144" s="86">
        <v>320172</v>
      </c>
      <c r="AJ144" s="46"/>
    </row>
    <row r="145" spans="1:36" s="50" customFormat="1" ht="11.25" x14ac:dyDescent="0.2">
      <c r="A145" s="66"/>
      <c r="B145" s="44"/>
      <c r="C145" s="55"/>
      <c r="D145" s="55"/>
      <c r="E145" s="54"/>
      <c r="F145" s="61"/>
      <c r="G145" s="66"/>
      <c r="H145" s="44"/>
      <c r="I145" s="82"/>
      <c r="J145" s="82"/>
      <c r="K145" s="58"/>
      <c r="L145" s="62"/>
      <c r="M145" s="66"/>
      <c r="N145" s="44"/>
      <c r="O145" s="84"/>
      <c r="P145" s="84"/>
      <c r="Q145" s="58"/>
      <c r="R145" s="48"/>
      <c r="S145" s="66"/>
      <c r="T145" s="44"/>
      <c r="U145" s="69"/>
      <c r="V145" s="69"/>
      <c r="W145" s="58"/>
      <c r="X145" s="48"/>
      <c r="Y145" s="66"/>
      <c r="Z145" s="44"/>
      <c r="AA145" s="85"/>
      <c r="AB145" s="85"/>
      <c r="AC145" s="58"/>
      <c r="AD145" s="46"/>
      <c r="AE145" s="66"/>
      <c r="AF145" s="44"/>
      <c r="AG145" s="81"/>
      <c r="AH145" s="81"/>
      <c r="AI145" s="86"/>
      <c r="AJ145" s="46"/>
    </row>
    <row r="146" spans="1:36" s="50" customFormat="1" ht="22.5" x14ac:dyDescent="0.2">
      <c r="A146" s="325">
        <v>5000</v>
      </c>
      <c r="B146" s="325" t="s">
        <v>226</v>
      </c>
      <c r="C146" s="326">
        <f>SUM(C147:C159)</f>
        <v>4296626.8850999996</v>
      </c>
      <c r="D146" s="326">
        <f>SUM(D147:D159)</f>
        <v>3445840.5100000007</v>
      </c>
      <c r="E146" s="326">
        <f>SUM(E147:E159)+E160</f>
        <v>7016935.2351000002</v>
      </c>
      <c r="F146" s="61"/>
      <c r="G146" s="325">
        <v>5000</v>
      </c>
      <c r="H146" s="325" t="s">
        <v>226</v>
      </c>
      <c r="I146" s="326">
        <f>SUM(I147:I159)</f>
        <v>0</v>
      </c>
      <c r="J146" s="326">
        <f>SUM(J147:J159)</f>
        <v>1427929.6099999999</v>
      </c>
      <c r="K146" s="326">
        <f>SUM(K147:K159)</f>
        <v>0</v>
      </c>
      <c r="L146" s="62"/>
      <c r="M146" s="325">
        <v>5000</v>
      </c>
      <c r="N146" s="325" t="s">
        <v>226</v>
      </c>
      <c r="O146" s="326">
        <f>SUM(O147:O159)</f>
        <v>0</v>
      </c>
      <c r="P146" s="326">
        <f>SUM(P147:P159)</f>
        <v>365264.81</v>
      </c>
      <c r="Q146" s="326">
        <f>SUM(Q147:Q159)</f>
        <v>0</v>
      </c>
      <c r="R146" s="48"/>
      <c r="S146" s="325">
        <v>5000</v>
      </c>
      <c r="T146" s="325" t="s">
        <v>226</v>
      </c>
      <c r="U146" s="326">
        <f>SUM(U147:U159)</f>
        <v>0</v>
      </c>
      <c r="V146" s="326">
        <f>SUM(V147:V159)</f>
        <v>212601.87</v>
      </c>
      <c r="W146" s="326">
        <f>SUM(W147:W159)</f>
        <v>0</v>
      </c>
      <c r="X146" s="48"/>
      <c r="Y146" s="325">
        <v>5000</v>
      </c>
      <c r="Z146" s="325" t="s">
        <v>226</v>
      </c>
      <c r="AA146" s="326">
        <f>SUM(AA147:AA159)</f>
        <v>0</v>
      </c>
      <c r="AB146" s="326">
        <f>SUM(AB147:AB159)</f>
        <v>0</v>
      </c>
      <c r="AC146" s="326">
        <f>SUM(AC147:AC159)</f>
        <v>0</v>
      </c>
      <c r="AD146" s="46"/>
      <c r="AE146" s="325">
        <v>5000</v>
      </c>
      <c r="AF146" s="325" t="s">
        <v>226</v>
      </c>
      <c r="AG146" s="326">
        <f>SUM(AG147:AG159)+AG160</f>
        <v>4296626.8850999996</v>
      </c>
      <c r="AH146" s="326">
        <f>SUM(AH147:AH159)+AH160</f>
        <v>1464581.82</v>
      </c>
      <c r="AI146" s="326">
        <f>SUM(AI147:AI159)+AI160</f>
        <v>7016935.2351000002</v>
      </c>
      <c r="AJ146" s="46"/>
    </row>
    <row r="147" spans="1:36" s="50" customFormat="1" ht="11.25" x14ac:dyDescent="0.2">
      <c r="A147" s="66">
        <v>51101</v>
      </c>
      <c r="B147" s="44" t="s">
        <v>227</v>
      </c>
      <c r="C147" s="55">
        <f t="shared" ref="C147:E160" si="4">I147+O147+U147+AA147+AG147</f>
        <v>150105.79999999999</v>
      </c>
      <c r="D147" s="55">
        <f t="shared" si="4"/>
        <v>0</v>
      </c>
      <c r="E147" s="54">
        <f>K147+Q147+W147+AC147+AI147</f>
        <v>0</v>
      </c>
      <c r="F147" s="61"/>
      <c r="G147" s="66">
        <v>51101</v>
      </c>
      <c r="H147" s="44" t="s">
        <v>227</v>
      </c>
      <c r="I147" s="82"/>
      <c r="J147" s="82"/>
      <c r="K147" s="58"/>
      <c r="L147" s="62"/>
      <c r="M147" s="66">
        <v>51101</v>
      </c>
      <c r="N147" s="44" t="s">
        <v>227</v>
      </c>
      <c r="O147" s="84"/>
      <c r="P147" s="84"/>
      <c r="Q147" s="58"/>
      <c r="R147" s="48"/>
      <c r="S147" s="66">
        <v>51101</v>
      </c>
      <c r="T147" s="44" t="s">
        <v>227</v>
      </c>
      <c r="U147" s="69"/>
      <c r="V147" s="69"/>
      <c r="W147" s="58"/>
      <c r="X147" s="48"/>
      <c r="Y147" s="66">
        <v>51101</v>
      </c>
      <c r="Z147" s="44" t="s">
        <v>227</v>
      </c>
      <c r="AA147" s="85"/>
      <c r="AB147" s="85"/>
      <c r="AC147" s="58"/>
      <c r="AD147" s="46"/>
      <c r="AE147" s="66">
        <v>51101</v>
      </c>
      <c r="AF147" s="44" t="s">
        <v>227</v>
      </c>
      <c r="AG147" s="81">
        <v>150105.79999999999</v>
      </c>
      <c r="AH147" s="81"/>
      <c r="AI147" s="86"/>
      <c r="AJ147" s="46"/>
    </row>
    <row r="148" spans="1:36" s="50" customFormat="1" ht="11.25" x14ac:dyDescent="0.2">
      <c r="A148" s="66">
        <v>51501</v>
      </c>
      <c r="B148" s="44" t="s">
        <v>228</v>
      </c>
      <c r="C148" s="55">
        <f t="shared" si="4"/>
        <v>30249</v>
      </c>
      <c r="D148" s="55">
        <f t="shared" si="4"/>
        <v>636295.54</v>
      </c>
      <c r="E148" s="54">
        <f t="shared" si="4"/>
        <v>3615749</v>
      </c>
      <c r="F148" s="61"/>
      <c r="G148" s="66">
        <v>51501</v>
      </c>
      <c r="H148" s="44" t="s">
        <v>228</v>
      </c>
      <c r="I148" s="82"/>
      <c r="J148" s="82">
        <v>197388.87</v>
      </c>
      <c r="K148" s="58"/>
      <c r="L148" s="62"/>
      <c r="M148" s="66">
        <v>51501</v>
      </c>
      <c r="N148" s="44" t="s">
        <v>228</v>
      </c>
      <c r="O148" s="84"/>
      <c r="P148" s="84">
        <v>109660.48</v>
      </c>
      <c r="Q148" s="58"/>
      <c r="R148" s="48"/>
      <c r="S148" s="66">
        <v>51501</v>
      </c>
      <c r="T148" s="44" t="s">
        <v>228</v>
      </c>
      <c r="U148" s="69"/>
      <c r="V148" s="69">
        <v>87728.39</v>
      </c>
      <c r="W148" s="58"/>
      <c r="X148" s="48"/>
      <c r="Y148" s="66">
        <v>51501</v>
      </c>
      <c r="Z148" s="44" t="s">
        <v>228</v>
      </c>
      <c r="AA148" s="85"/>
      <c r="AB148" s="85"/>
      <c r="AC148" s="58"/>
      <c r="AD148" s="46"/>
      <c r="AE148" s="66">
        <v>51501</v>
      </c>
      <c r="AF148" s="44" t="s">
        <v>228</v>
      </c>
      <c r="AG148" s="81">
        <v>30249</v>
      </c>
      <c r="AH148" s="81">
        <v>241517.8</v>
      </c>
      <c r="AI148" s="86">
        <v>3615749</v>
      </c>
      <c r="AJ148" s="46"/>
    </row>
    <row r="149" spans="1:36" s="50" customFormat="1" ht="11.25" x14ac:dyDescent="0.2">
      <c r="A149" s="66">
        <v>53101</v>
      </c>
      <c r="B149" s="44" t="s">
        <v>657</v>
      </c>
      <c r="C149" s="55">
        <f t="shared" si="4"/>
        <v>0</v>
      </c>
      <c r="D149" s="55">
        <f t="shared" si="4"/>
        <v>121800</v>
      </c>
      <c r="E149" s="54">
        <f t="shared" si="4"/>
        <v>0</v>
      </c>
      <c r="F149" s="61"/>
      <c r="G149" s="66">
        <v>53101</v>
      </c>
      <c r="H149" s="44" t="s">
        <v>657</v>
      </c>
      <c r="I149" s="82"/>
      <c r="J149" s="82"/>
      <c r="K149" s="58"/>
      <c r="L149" s="62"/>
      <c r="M149" s="66">
        <v>53101</v>
      </c>
      <c r="N149" s="44" t="s">
        <v>657</v>
      </c>
      <c r="O149" s="84"/>
      <c r="P149" s="84"/>
      <c r="Q149" s="58"/>
      <c r="R149" s="48"/>
      <c r="S149" s="66">
        <v>53101</v>
      </c>
      <c r="T149" s="44" t="s">
        <v>657</v>
      </c>
      <c r="U149" s="69"/>
      <c r="V149" s="69"/>
      <c r="W149" s="58"/>
      <c r="X149" s="48"/>
      <c r="Y149" s="66">
        <v>53101</v>
      </c>
      <c r="Z149" s="44" t="s">
        <v>657</v>
      </c>
      <c r="AA149" s="85"/>
      <c r="AB149" s="85"/>
      <c r="AC149" s="58"/>
      <c r="AD149" s="46"/>
      <c r="AE149" s="66">
        <v>53101</v>
      </c>
      <c r="AF149" s="44" t="s">
        <v>657</v>
      </c>
      <c r="AG149" s="81"/>
      <c r="AH149" s="81">
        <v>121800</v>
      </c>
      <c r="AI149" s="86"/>
      <c r="AJ149" s="46"/>
    </row>
    <row r="150" spans="1:36" s="50" customFormat="1" ht="11.25" x14ac:dyDescent="0.2">
      <c r="A150" s="66">
        <v>54101</v>
      </c>
      <c r="B150" s="44" t="s">
        <v>229</v>
      </c>
      <c r="C150" s="55">
        <f t="shared" si="4"/>
        <v>1508000</v>
      </c>
      <c r="D150" s="55">
        <f t="shared" si="4"/>
        <v>0</v>
      </c>
      <c r="E150" s="54">
        <f t="shared" si="4"/>
        <v>0</v>
      </c>
      <c r="F150" s="61"/>
      <c r="G150" s="66">
        <v>54101</v>
      </c>
      <c r="H150" s="44" t="s">
        <v>229</v>
      </c>
      <c r="I150" s="82"/>
      <c r="J150" s="82"/>
      <c r="K150" s="58"/>
      <c r="L150" s="62"/>
      <c r="M150" s="66">
        <v>54101</v>
      </c>
      <c r="N150" s="44" t="s">
        <v>229</v>
      </c>
      <c r="O150" s="84"/>
      <c r="P150" s="84"/>
      <c r="Q150" s="58"/>
      <c r="R150" s="48"/>
      <c r="S150" s="66">
        <v>54101</v>
      </c>
      <c r="T150" s="44" t="s">
        <v>229</v>
      </c>
      <c r="U150" s="69"/>
      <c r="V150" s="69"/>
      <c r="W150" s="58"/>
      <c r="X150" s="48"/>
      <c r="Y150" s="66">
        <v>54101</v>
      </c>
      <c r="Z150" s="44" t="s">
        <v>229</v>
      </c>
      <c r="AA150" s="85"/>
      <c r="AB150" s="85"/>
      <c r="AC150" s="58"/>
      <c r="AD150" s="46"/>
      <c r="AE150" s="66">
        <v>54101</v>
      </c>
      <c r="AF150" s="44" t="s">
        <v>229</v>
      </c>
      <c r="AG150" s="81">
        <v>1508000</v>
      </c>
      <c r="AH150" s="81"/>
      <c r="AI150" s="86"/>
      <c r="AJ150" s="46"/>
    </row>
    <row r="151" spans="1:36" s="50" customFormat="1" ht="11.25" x14ac:dyDescent="0.2">
      <c r="A151" s="66">
        <v>54201</v>
      </c>
      <c r="B151" s="44" t="s">
        <v>230</v>
      </c>
      <c r="C151" s="55">
        <f t="shared" si="4"/>
        <v>87000</v>
      </c>
      <c r="D151" s="55">
        <f t="shared" si="4"/>
        <v>255200</v>
      </c>
      <c r="E151" s="54">
        <f t="shared" si="4"/>
        <v>0</v>
      </c>
      <c r="F151" s="61"/>
      <c r="G151" s="66">
        <v>54201</v>
      </c>
      <c r="H151" s="44" t="s">
        <v>230</v>
      </c>
      <c r="I151" s="82"/>
      <c r="J151" s="82"/>
      <c r="K151" s="58"/>
      <c r="L151" s="62"/>
      <c r="M151" s="66">
        <v>54201</v>
      </c>
      <c r="N151" s="44" t="s">
        <v>230</v>
      </c>
      <c r="O151" s="84"/>
      <c r="P151" s="84"/>
      <c r="Q151" s="58"/>
      <c r="R151" s="48"/>
      <c r="S151" s="66">
        <v>54201</v>
      </c>
      <c r="T151" s="44" t="s">
        <v>230</v>
      </c>
      <c r="U151" s="69"/>
      <c r="V151" s="69"/>
      <c r="W151" s="58"/>
      <c r="X151" s="48"/>
      <c r="Y151" s="66">
        <v>54201</v>
      </c>
      <c r="Z151" s="44" t="s">
        <v>230</v>
      </c>
      <c r="AA151" s="85"/>
      <c r="AB151" s="85"/>
      <c r="AC151" s="58"/>
      <c r="AD151" s="46"/>
      <c r="AE151" s="66">
        <v>54201</v>
      </c>
      <c r="AF151" s="44" t="s">
        <v>230</v>
      </c>
      <c r="AG151" s="81">
        <v>87000</v>
      </c>
      <c r="AH151" s="81">
        <v>255200</v>
      </c>
      <c r="AI151" s="86"/>
      <c r="AJ151" s="46"/>
    </row>
    <row r="152" spans="1:36" s="50" customFormat="1" ht="11.25" x14ac:dyDescent="0.2">
      <c r="A152" s="66">
        <v>56201</v>
      </c>
      <c r="B152" s="44" t="s">
        <v>231</v>
      </c>
      <c r="C152" s="55">
        <f t="shared" si="4"/>
        <v>2208458.2351000002</v>
      </c>
      <c r="D152" s="55">
        <f t="shared" si="4"/>
        <v>1724443.35</v>
      </c>
      <c r="E152" s="54">
        <f t="shared" si="4"/>
        <v>925000</v>
      </c>
      <c r="F152" s="61"/>
      <c r="G152" s="66">
        <v>56201</v>
      </c>
      <c r="H152" s="44" t="s">
        <v>231</v>
      </c>
      <c r="I152" s="82"/>
      <c r="J152" s="82">
        <v>1230540.74</v>
      </c>
      <c r="K152" s="58"/>
      <c r="L152" s="62"/>
      <c r="M152" s="66">
        <v>56201</v>
      </c>
      <c r="N152" s="44" t="s">
        <v>231</v>
      </c>
      <c r="O152" s="84"/>
      <c r="P152" s="84">
        <v>221709.13</v>
      </c>
      <c r="Q152" s="58"/>
      <c r="R152" s="48"/>
      <c r="S152" s="66">
        <v>56201</v>
      </c>
      <c r="T152" s="44" t="s">
        <v>231</v>
      </c>
      <c r="U152" s="69"/>
      <c r="V152" s="69">
        <v>124873.48</v>
      </c>
      <c r="W152" s="58"/>
      <c r="X152" s="48"/>
      <c r="Y152" s="66">
        <v>56201</v>
      </c>
      <c r="Z152" s="44" t="s">
        <v>231</v>
      </c>
      <c r="AA152" s="85"/>
      <c r="AB152" s="85"/>
      <c r="AC152" s="58"/>
      <c r="AD152" s="46"/>
      <c r="AE152" s="66">
        <v>56201</v>
      </c>
      <c r="AF152" s="44" t="s">
        <v>231</v>
      </c>
      <c r="AG152" s="81">
        <v>2208458.2351000002</v>
      </c>
      <c r="AH152" s="81">
        <v>147320</v>
      </c>
      <c r="AI152" s="86">
        <v>925000</v>
      </c>
      <c r="AJ152" s="46"/>
    </row>
    <row r="153" spans="1:36" s="50" customFormat="1" ht="11.25" x14ac:dyDescent="0.2">
      <c r="A153" s="66">
        <v>56301</v>
      </c>
      <c r="B153" s="44" t="s">
        <v>232</v>
      </c>
      <c r="C153" s="55">
        <f t="shared" si="4"/>
        <v>312813.84999999998</v>
      </c>
      <c r="D153" s="55">
        <f t="shared" si="4"/>
        <v>0</v>
      </c>
      <c r="E153" s="54">
        <f t="shared" si="4"/>
        <v>2208458.2351000002</v>
      </c>
      <c r="F153" s="61"/>
      <c r="G153" s="66">
        <v>56301</v>
      </c>
      <c r="H153" s="44" t="s">
        <v>232</v>
      </c>
      <c r="I153" s="82"/>
      <c r="J153" s="82"/>
      <c r="K153" s="58"/>
      <c r="L153" s="62"/>
      <c r="M153" s="66">
        <v>56301</v>
      </c>
      <c r="N153" s="44" t="s">
        <v>232</v>
      </c>
      <c r="O153" s="84"/>
      <c r="P153" s="84"/>
      <c r="Q153" s="58"/>
      <c r="R153" s="48"/>
      <c r="S153" s="66">
        <v>56301</v>
      </c>
      <c r="T153" s="44" t="s">
        <v>232</v>
      </c>
      <c r="U153" s="69"/>
      <c r="V153" s="69"/>
      <c r="W153" s="58"/>
      <c r="X153" s="48"/>
      <c r="Y153" s="66">
        <v>56301</v>
      </c>
      <c r="Z153" s="44" t="s">
        <v>232</v>
      </c>
      <c r="AA153" s="85"/>
      <c r="AB153" s="85"/>
      <c r="AC153" s="58"/>
      <c r="AD153" s="46"/>
      <c r="AE153" s="66">
        <v>56301</v>
      </c>
      <c r="AF153" s="44" t="s">
        <v>232</v>
      </c>
      <c r="AG153" s="81">
        <v>312813.84999999998</v>
      </c>
      <c r="AH153" s="81"/>
      <c r="AI153" s="86">
        <v>2208458.2351000002</v>
      </c>
      <c r="AJ153" s="46"/>
    </row>
    <row r="154" spans="1:36" s="50" customFormat="1" ht="11.25" x14ac:dyDescent="0.2">
      <c r="A154" s="66">
        <v>56401</v>
      </c>
      <c r="B154" s="44" t="s">
        <v>658</v>
      </c>
      <c r="C154" s="55">
        <f t="shared" si="4"/>
        <v>0</v>
      </c>
      <c r="D154" s="55">
        <f t="shared" si="4"/>
        <v>17162</v>
      </c>
      <c r="E154" s="54">
        <f t="shared" si="4"/>
        <v>0</v>
      </c>
      <c r="F154" s="61"/>
      <c r="G154" s="66">
        <v>56401</v>
      </c>
      <c r="H154" s="44" t="s">
        <v>658</v>
      </c>
      <c r="I154" s="82"/>
      <c r="J154" s="82"/>
      <c r="K154" s="58"/>
      <c r="L154" s="62"/>
      <c r="M154" s="66">
        <v>56401</v>
      </c>
      <c r="N154" s="44" t="s">
        <v>658</v>
      </c>
      <c r="O154" s="84"/>
      <c r="P154" s="84">
        <v>10672</v>
      </c>
      <c r="Q154" s="58"/>
      <c r="R154" s="48"/>
      <c r="S154" s="66">
        <v>56401</v>
      </c>
      <c r="T154" s="44" t="s">
        <v>658</v>
      </c>
      <c r="U154" s="69"/>
      <c r="V154" s="69"/>
      <c r="W154" s="58"/>
      <c r="X154" s="48"/>
      <c r="Y154" s="66">
        <v>56401</v>
      </c>
      <c r="Z154" s="44" t="s">
        <v>658</v>
      </c>
      <c r="AA154" s="85"/>
      <c r="AB154" s="85"/>
      <c r="AC154" s="58"/>
      <c r="AD154" s="46"/>
      <c r="AE154" s="66">
        <v>56401</v>
      </c>
      <c r="AF154" s="44" t="s">
        <v>658</v>
      </c>
      <c r="AG154" s="81"/>
      <c r="AH154" s="81">
        <v>6490</v>
      </c>
      <c r="AI154" s="86"/>
      <c r="AJ154" s="46"/>
    </row>
    <row r="155" spans="1:36" s="50" customFormat="1" ht="11.25" x14ac:dyDescent="0.2">
      <c r="A155" s="66">
        <v>56501</v>
      </c>
      <c r="B155" s="44" t="s">
        <v>233</v>
      </c>
      <c r="C155" s="55">
        <f t="shared" si="4"/>
        <v>0</v>
      </c>
      <c r="D155" s="55">
        <f t="shared" si="4"/>
        <v>0</v>
      </c>
      <c r="E155" s="54">
        <f t="shared" si="4"/>
        <v>267728</v>
      </c>
      <c r="F155" s="61"/>
      <c r="G155" s="66">
        <v>56501</v>
      </c>
      <c r="H155" s="44" t="s">
        <v>233</v>
      </c>
      <c r="I155" s="82"/>
      <c r="J155" s="82"/>
      <c r="K155" s="58"/>
      <c r="L155" s="62"/>
      <c r="M155" s="66">
        <v>56501</v>
      </c>
      <c r="N155" s="44" t="s">
        <v>233</v>
      </c>
      <c r="O155" s="84"/>
      <c r="P155" s="84"/>
      <c r="Q155" s="58"/>
      <c r="R155" s="48"/>
      <c r="S155" s="66">
        <v>56501</v>
      </c>
      <c r="T155" s="44" t="s">
        <v>233</v>
      </c>
      <c r="U155" s="69"/>
      <c r="V155" s="69"/>
      <c r="W155" s="58"/>
      <c r="X155" s="48"/>
      <c r="Y155" s="66">
        <v>56501</v>
      </c>
      <c r="Z155" s="44" t="s">
        <v>233</v>
      </c>
      <c r="AA155" s="85"/>
      <c r="AB155" s="85"/>
      <c r="AC155" s="58"/>
      <c r="AD155" s="46"/>
      <c r="AE155" s="66">
        <v>56501</v>
      </c>
      <c r="AF155" s="44" t="s">
        <v>233</v>
      </c>
      <c r="AG155" s="81"/>
      <c r="AH155" s="81"/>
      <c r="AI155" s="86">
        <v>267728</v>
      </c>
      <c r="AJ155" s="46"/>
    </row>
    <row r="156" spans="1:36" s="50" customFormat="1" ht="11.25" x14ac:dyDescent="0.2">
      <c r="A156" s="66">
        <v>56601</v>
      </c>
      <c r="B156" s="44" t="s">
        <v>659</v>
      </c>
      <c r="C156" s="55">
        <f t="shared" si="4"/>
        <v>0</v>
      </c>
      <c r="D156" s="55">
        <f t="shared" si="4"/>
        <v>606081.76</v>
      </c>
      <c r="E156" s="54">
        <f t="shared" si="4"/>
        <v>0</v>
      </c>
      <c r="F156" s="61"/>
      <c r="G156" s="66">
        <v>56601</v>
      </c>
      <c r="H156" s="44" t="s">
        <v>659</v>
      </c>
      <c r="I156" s="82"/>
      <c r="J156" s="82"/>
      <c r="K156" s="58"/>
      <c r="L156" s="62"/>
      <c r="M156" s="66">
        <v>56601</v>
      </c>
      <c r="N156" s="44" t="s">
        <v>659</v>
      </c>
      <c r="O156" s="84"/>
      <c r="P156" s="84"/>
      <c r="Q156" s="58"/>
      <c r="R156" s="48"/>
      <c r="S156" s="66">
        <v>56601</v>
      </c>
      <c r="T156" s="44" t="s">
        <v>659</v>
      </c>
      <c r="U156" s="69"/>
      <c r="V156" s="69"/>
      <c r="W156" s="58"/>
      <c r="X156" s="48"/>
      <c r="Y156" s="66">
        <v>56601</v>
      </c>
      <c r="Z156" s="44" t="s">
        <v>659</v>
      </c>
      <c r="AA156" s="85"/>
      <c r="AB156" s="85"/>
      <c r="AC156" s="58"/>
      <c r="AD156" s="46"/>
      <c r="AE156" s="66">
        <v>56601</v>
      </c>
      <c r="AF156" s="44" t="s">
        <v>659</v>
      </c>
      <c r="AG156" s="81"/>
      <c r="AH156" s="81">
        <v>606081.76</v>
      </c>
      <c r="AI156" s="86"/>
      <c r="AJ156" s="46"/>
    </row>
    <row r="157" spans="1:36" s="50" customFormat="1" ht="11.25" x14ac:dyDescent="0.2">
      <c r="A157" s="66">
        <v>56701</v>
      </c>
      <c r="B157" s="44" t="s">
        <v>660</v>
      </c>
      <c r="C157" s="55">
        <f t="shared" si="4"/>
        <v>0</v>
      </c>
      <c r="D157" s="55">
        <f t="shared" si="4"/>
        <v>61634.66</v>
      </c>
      <c r="E157" s="54">
        <f t="shared" si="4"/>
        <v>0</v>
      </c>
      <c r="F157" s="61"/>
      <c r="G157" s="66">
        <v>56701</v>
      </c>
      <c r="H157" s="44" t="s">
        <v>660</v>
      </c>
      <c r="I157" s="82"/>
      <c r="J157" s="82"/>
      <c r="K157" s="58"/>
      <c r="L157" s="62"/>
      <c r="M157" s="66">
        <v>56701</v>
      </c>
      <c r="N157" s="44" t="s">
        <v>660</v>
      </c>
      <c r="O157" s="84"/>
      <c r="P157" s="84"/>
      <c r="Q157" s="58"/>
      <c r="R157" s="48"/>
      <c r="S157" s="66">
        <v>56701</v>
      </c>
      <c r="T157" s="44" t="s">
        <v>660</v>
      </c>
      <c r="U157" s="69"/>
      <c r="V157" s="69"/>
      <c r="W157" s="58"/>
      <c r="X157" s="48"/>
      <c r="Y157" s="66">
        <v>56701</v>
      </c>
      <c r="Z157" s="44" t="s">
        <v>660</v>
      </c>
      <c r="AA157" s="85"/>
      <c r="AB157" s="85"/>
      <c r="AC157" s="58"/>
      <c r="AD157" s="46"/>
      <c r="AE157" s="66">
        <v>56701</v>
      </c>
      <c r="AF157" s="44" t="s">
        <v>660</v>
      </c>
      <c r="AG157" s="81"/>
      <c r="AH157" s="81">
        <v>61634.66</v>
      </c>
      <c r="AI157" s="86"/>
      <c r="AJ157" s="46"/>
    </row>
    <row r="158" spans="1:36" s="50" customFormat="1" ht="11.25" x14ac:dyDescent="0.2">
      <c r="A158" s="66">
        <v>56702</v>
      </c>
      <c r="B158" s="44" t="s">
        <v>234</v>
      </c>
      <c r="C158" s="55">
        <f t="shared" si="4"/>
        <v>0</v>
      </c>
      <c r="D158" s="55">
        <f t="shared" si="4"/>
        <v>0</v>
      </c>
      <c r="E158" s="54">
        <f t="shared" si="4"/>
        <v>0</v>
      </c>
      <c r="F158" s="61"/>
      <c r="G158" s="66">
        <v>56702</v>
      </c>
      <c r="H158" s="44" t="s">
        <v>234</v>
      </c>
      <c r="I158" s="82"/>
      <c r="J158" s="82"/>
      <c r="K158" s="58"/>
      <c r="L158" s="62"/>
      <c r="M158" s="66">
        <v>56702</v>
      </c>
      <c r="N158" s="44" t="s">
        <v>234</v>
      </c>
      <c r="O158" s="84"/>
      <c r="P158" s="84"/>
      <c r="Q158" s="58"/>
      <c r="R158" s="48"/>
      <c r="S158" s="66">
        <v>56702</v>
      </c>
      <c r="T158" s="44" t="s">
        <v>234</v>
      </c>
      <c r="U158" s="69"/>
      <c r="V158" s="69"/>
      <c r="W158" s="58"/>
      <c r="X158" s="48"/>
      <c r="Y158" s="66">
        <v>56702</v>
      </c>
      <c r="Z158" s="44" t="s">
        <v>234</v>
      </c>
      <c r="AA158" s="85"/>
      <c r="AB158" s="85"/>
      <c r="AC158" s="58"/>
      <c r="AD158" s="46"/>
      <c r="AE158" s="66">
        <v>56702</v>
      </c>
      <c r="AF158" s="44" t="s">
        <v>234</v>
      </c>
      <c r="AG158" s="81"/>
      <c r="AH158" s="81"/>
      <c r="AI158" s="86"/>
      <c r="AJ158" s="46"/>
    </row>
    <row r="159" spans="1:36" s="50" customFormat="1" ht="11.25" x14ac:dyDescent="0.2">
      <c r="A159" s="66">
        <v>56901</v>
      </c>
      <c r="B159" s="44" t="s">
        <v>661</v>
      </c>
      <c r="C159" s="55">
        <f t="shared" si="4"/>
        <v>0</v>
      </c>
      <c r="D159" s="55">
        <f t="shared" si="4"/>
        <v>23223.200000000001</v>
      </c>
      <c r="E159" s="54">
        <f t="shared" si="4"/>
        <v>0</v>
      </c>
      <c r="F159" s="61"/>
      <c r="G159" s="66">
        <v>56901</v>
      </c>
      <c r="H159" s="44" t="s">
        <v>661</v>
      </c>
      <c r="I159" s="82"/>
      <c r="J159" s="82"/>
      <c r="K159" s="58"/>
      <c r="L159" s="62"/>
      <c r="M159" s="66">
        <v>56901</v>
      </c>
      <c r="N159" s="44" t="s">
        <v>661</v>
      </c>
      <c r="O159" s="84"/>
      <c r="P159" s="84">
        <v>23223.200000000001</v>
      </c>
      <c r="Q159" s="58"/>
      <c r="R159" s="48"/>
      <c r="S159" s="66">
        <v>56901</v>
      </c>
      <c r="T159" s="44" t="s">
        <v>661</v>
      </c>
      <c r="U159" s="69"/>
      <c r="V159" s="69"/>
      <c r="W159" s="58"/>
      <c r="X159" s="48"/>
      <c r="Y159" s="66">
        <v>56901</v>
      </c>
      <c r="Z159" s="44" t="s">
        <v>661</v>
      </c>
      <c r="AA159" s="85"/>
      <c r="AB159" s="85"/>
      <c r="AC159" s="58"/>
      <c r="AD159" s="46"/>
      <c r="AE159" s="66">
        <v>56901</v>
      </c>
      <c r="AF159" s="44" t="s">
        <v>661</v>
      </c>
      <c r="AG159" s="81"/>
      <c r="AH159" s="81"/>
      <c r="AI159" s="86"/>
      <c r="AJ159" s="46"/>
    </row>
    <row r="160" spans="1:36" s="50" customFormat="1" ht="11.25" x14ac:dyDescent="0.2">
      <c r="A160" s="180">
        <v>59701</v>
      </c>
      <c r="B160" s="181" t="s">
        <v>662</v>
      </c>
      <c r="C160" s="55">
        <f t="shared" si="4"/>
        <v>0</v>
      </c>
      <c r="D160" s="55">
        <f t="shared" si="4"/>
        <v>24537.599999999999</v>
      </c>
      <c r="E160" s="54">
        <f t="shared" si="4"/>
        <v>0</v>
      </c>
      <c r="F160" s="61"/>
      <c r="G160" s="180">
        <v>59701</v>
      </c>
      <c r="H160" s="181" t="s">
        <v>662</v>
      </c>
      <c r="I160" s="182"/>
      <c r="J160" s="182"/>
      <c r="K160" s="183"/>
      <c r="L160" s="62"/>
      <c r="M160" s="180">
        <v>59701</v>
      </c>
      <c r="N160" s="181" t="s">
        <v>662</v>
      </c>
      <c r="O160" s="184"/>
      <c r="P160" s="184"/>
      <c r="Q160" s="183"/>
      <c r="R160" s="48"/>
      <c r="S160" s="180">
        <v>59701</v>
      </c>
      <c r="T160" s="181" t="s">
        <v>662</v>
      </c>
      <c r="U160" s="185"/>
      <c r="V160" s="185"/>
      <c r="W160" s="183"/>
      <c r="X160" s="48"/>
      <c r="Y160" s="180">
        <v>59701</v>
      </c>
      <c r="Z160" s="181" t="s">
        <v>662</v>
      </c>
      <c r="AA160" s="186"/>
      <c r="AB160" s="186"/>
      <c r="AC160" s="183"/>
      <c r="AD160" s="46"/>
      <c r="AE160" s="180">
        <v>59701</v>
      </c>
      <c r="AF160" s="181" t="s">
        <v>662</v>
      </c>
      <c r="AG160" s="187"/>
      <c r="AH160" s="187">
        <v>24537.599999999999</v>
      </c>
      <c r="AI160" s="188"/>
      <c r="AJ160" s="46"/>
    </row>
    <row r="161" spans="1:36" s="50" customFormat="1" ht="11.25" x14ac:dyDescent="0.2">
      <c r="A161" s="325"/>
      <c r="B161" s="325" t="s">
        <v>164</v>
      </c>
      <c r="C161" s="326">
        <f>C84+C47+C13+C146</f>
        <v>269652719.99859554</v>
      </c>
      <c r="D161" s="326">
        <f>D84+D47+D13</f>
        <v>239546124.56</v>
      </c>
      <c r="E161" s="326">
        <f>E84+E47+E13+E146</f>
        <v>431918005.00392705</v>
      </c>
      <c r="F161" s="61"/>
      <c r="G161" s="325"/>
      <c r="H161" s="325" t="s">
        <v>164</v>
      </c>
      <c r="I161" s="326">
        <f>I84+I47+I13</f>
        <v>131341496.00399053</v>
      </c>
      <c r="J161" s="326">
        <f>J84+J47+J13+J146</f>
        <v>144818700.89000002</v>
      </c>
      <c r="K161" s="326">
        <f>K84+K47+K13+K146</f>
        <v>226755877.29721469</v>
      </c>
      <c r="L161" s="327"/>
      <c r="M161" s="325"/>
      <c r="N161" s="325" t="s">
        <v>164</v>
      </c>
      <c r="O161" s="326">
        <f>O84+O47+O13+O146</f>
        <v>44814913.996449262</v>
      </c>
      <c r="P161" s="326">
        <f>P84+P47+P13+P146</f>
        <v>31916134.869999994</v>
      </c>
      <c r="Q161" s="326">
        <f>Q84+Q47+Q13+Q146</f>
        <v>68527101.430836409</v>
      </c>
      <c r="R161" s="48"/>
      <c r="S161" s="325"/>
      <c r="T161" s="325" t="s">
        <v>164</v>
      </c>
      <c r="U161" s="326">
        <f>U84+U47+U13</f>
        <v>56280698.997447059</v>
      </c>
      <c r="V161" s="326">
        <f>V84+V47+V13</f>
        <v>22556788.640000001</v>
      </c>
      <c r="W161" s="326">
        <f>W84+W47+W13</f>
        <v>54235615.026135534</v>
      </c>
      <c r="X161" s="48"/>
      <c r="Y161" s="325"/>
      <c r="Z161" s="325" t="s">
        <v>164</v>
      </c>
      <c r="AA161" s="326">
        <f>AA84+AA47+AA13</f>
        <v>965846.00000000023</v>
      </c>
      <c r="AB161" s="326">
        <f>AB84+AB47+AB13</f>
        <v>1935469.68</v>
      </c>
      <c r="AC161" s="326">
        <f>AC84+AC47+AC13</f>
        <v>3782410.3938505733</v>
      </c>
      <c r="AD161" s="324"/>
      <c r="AE161" s="325"/>
      <c r="AF161" s="325" t="s">
        <v>164</v>
      </c>
      <c r="AG161" s="326">
        <f t="shared" ref="AG161:AH161" si="5">AG84+AG47+AG13+AG146</f>
        <v>36249765.000708669</v>
      </c>
      <c r="AH161" s="326">
        <f t="shared" si="5"/>
        <v>41576806.719999999</v>
      </c>
      <c r="AI161" s="326">
        <f>AI84+AI47+AI13+AI146</f>
        <v>78617000.855889976</v>
      </c>
      <c r="AJ161" s="46"/>
    </row>
    <row r="162" spans="1:36" s="23" customFormat="1" x14ac:dyDescent="0.25">
      <c r="B162" s="31" t="s">
        <v>235</v>
      </c>
      <c r="E162" s="31"/>
      <c r="G162" s="87"/>
      <c r="H162" s="87"/>
      <c r="I162" s="88"/>
      <c r="J162" s="88"/>
      <c r="K162" s="31"/>
      <c r="L162" s="90"/>
      <c r="M162" s="88"/>
      <c r="N162" s="88"/>
      <c r="O162" s="88"/>
      <c r="P162" s="88"/>
      <c r="Q162" s="89"/>
      <c r="R162" s="88"/>
      <c r="S162" s="87"/>
      <c r="T162" s="87"/>
      <c r="U162" s="88"/>
      <c r="V162" s="88"/>
      <c r="W162" s="91"/>
      <c r="X162" s="88"/>
      <c r="Y162" s="88"/>
      <c r="Z162" s="88"/>
      <c r="AA162" s="88"/>
      <c r="AB162" s="88"/>
      <c r="AC162" s="92"/>
      <c r="AD162" s="26"/>
      <c r="AJ162" s="33"/>
    </row>
    <row r="163" spans="1:36" ht="15.75" x14ac:dyDescent="0.25">
      <c r="B163" s="378" t="s">
        <v>780</v>
      </c>
      <c r="C163" s="378"/>
      <c r="D163" s="378"/>
      <c r="E163" s="378"/>
      <c r="G163" s="378" t="s">
        <v>781</v>
      </c>
      <c r="H163" s="378"/>
      <c r="I163" s="378"/>
      <c r="J163" s="378"/>
      <c r="K163" s="378"/>
      <c r="M163" s="378" t="s">
        <v>782</v>
      </c>
      <c r="N163" s="378"/>
      <c r="O163" s="378"/>
      <c r="P163" s="378"/>
      <c r="Q163" s="378"/>
      <c r="S163" s="378" t="s">
        <v>783</v>
      </c>
      <c r="T163" s="378"/>
      <c r="U163" s="378"/>
      <c r="V163" s="378"/>
      <c r="W163" s="378"/>
      <c r="Y163" s="378" t="s">
        <v>784</v>
      </c>
      <c r="Z163" s="378"/>
      <c r="AA163" s="378"/>
      <c r="AB163" s="378"/>
      <c r="AC163" s="378"/>
      <c r="AE163" s="378" t="s">
        <v>785</v>
      </c>
      <c r="AF163" s="378"/>
      <c r="AG163" s="378"/>
      <c r="AH163" s="378"/>
      <c r="AI163" s="378"/>
    </row>
    <row r="164" spans="1:36" ht="15.75" x14ac:dyDescent="0.25">
      <c r="B164" s="189"/>
      <c r="C164" s="189"/>
      <c r="D164" s="189"/>
      <c r="E164" s="189"/>
      <c r="G164" s="189"/>
      <c r="H164" s="189"/>
      <c r="I164" s="189"/>
      <c r="J164" s="189"/>
      <c r="K164" s="189"/>
      <c r="S164" s="189"/>
      <c r="T164" s="189"/>
      <c r="U164" s="189"/>
      <c r="V164" s="189"/>
      <c r="W164" s="189"/>
      <c r="Y164" s="189"/>
      <c r="Z164" s="189"/>
      <c r="AA164" s="189"/>
      <c r="AB164" s="189"/>
      <c r="AC164" s="189"/>
      <c r="AE164" s="189"/>
      <c r="AF164" s="189"/>
      <c r="AG164" s="189"/>
      <c r="AH164" s="189"/>
      <c r="AI164" s="189"/>
    </row>
    <row r="165" spans="1:36" ht="15.75" x14ac:dyDescent="0.25">
      <c r="A165" s="341"/>
      <c r="B165" s="190" t="s">
        <v>663</v>
      </c>
      <c r="C165" s="191" t="s">
        <v>664</v>
      </c>
      <c r="D165" s="191" t="s">
        <v>665</v>
      </c>
      <c r="E165" s="191" t="s">
        <v>655</v>
      </c>
      <c r="H165" s="190" t="s">
        <v>663</v>
      </c>
      <c r="I165" s="191" t="s">
        <v>664</v>
      </c>
      <c r="J165" s="191" t="s">
        <v>665</v>
      </c>
      <c r="K165" s="191" t="s">
        <v>655</v>
      </c>
      <c r="N165" s="190" t="s">
        <v>663</v>
      </c>
      <c r="O165" s="191" t="s">
        <v>664</v>
      </c>
      <c r="P165" s="191" t="s">
        <v>665</v>
      </c>
      <c r="Q165" s="191" t="s">
        <v>655</v>
      </c>
      <c r="T165" s="190" t="s">
        <v>663</v>
      </c>
      <c r="U165" s="191" t="s">
        <v>664</v>
      </c>
      <c r="V165" s="191" t="s">
        <v>665</v>
      </c>
      <c r="W165" s="191" t="s">
        <v>655</v>
      </c>
      <c r="Z165" s="190" t="s">
        <v>663</v>
      </c>
      <c r="AA165" s="191" t="s">
        <v>664</v>
      </c>
      <c r="AB165" s="191" t="s">
        <v>665</v>
      </c>
      <c r="AC165" s="191" t="s">
        <v>655</v>
      </c>
      <c r="AF165" s="190" t="s">
        <v>663</v>
      </c>
      <c r="AG165" s="191" t="s">
        <v>664</v>
      </c>
      <c r="AH165" s="191" t="s">
        <v>665</v>
      </c>
      <c r="AI165" s="191" t="s">
        <v>655</v>
      </c>
    </row>
    <row r="166" spans="1:36" x14ac:dyDescent="0.25">
      <c r="A166" s="342"/>
      <c r="B166" s="192">
        <v>1000</v>
      </c>
      <c r="C166" s="193">
        <f>D166+E166</f>
        <v>215702393.51363155</v>
      </c>
      <c r="D166" s="193">
        <f>J166+P166+V166+AB166+AH166</f>
        <v>190952866.89519066</v>
      </c>
      <c r="E166" s="343">
        <f>K166+Q166+AC166+AI166</f>
        <v>24749526.618440907</v>
      </c>
      <c r="F166" s="1"/>
      <c r="G166" s="338"/>
      <c r="H166" s="192">
        <v>1000</v>
      </c>
      <c r="I166" s="193">
        <f>+K13</f>
        <v>132867321.58394091</v>
      </c>
      <c r="J166" s="193">
        <v>114793320</v>
      </c>
      <c r="K166" s="194">
        <v>18074001.583940908</v>
      </c>
      <c r="N166" s="192">
        <v>1000</v>
      </c>
      <c r="O166" s="193">
        <f>+Q13</f>
        <v>45572604.000999987</v>
      </c>
      <c r="P166" s="193">
        <v>40772604</v>
      </c>
      <c r="Q166" s="194">
        <v>4800000</v>
      </c>
      <c r="S166" s="195"/>
      <c r="T166" s="192">
        <v>1000</v>
      </c>
      <c r="U166" s="193">
        <f>+W13</f>
        <v>22101383.001670662</v>
      </c>
      <c r="V166" s="193">
        <f>+W13</f>
        <v>22101383.001670662</v>
      </c>
      <c r="W166" s="193"/>
      <c r="Y166" s="195"/>
      <c r="Z166" s="192">
        <v>1000</v>
      </c>
      <c r="AA166" s="193">
        <f>+AC13</f>
        <v>2345634.0345000001</v>
      </c>
      <c r="AB166" s="193">
        <v>470109</v>
      </c>
      <c r="AC166" s="194">
        <v>1875525.0345000001</v>
      </c>
      <c r="AE166" s="195"/>
      <c r="AF166" s="201">
        <v>1000</v>
      </c>
      <c r="AG166" s="193">
        <f>SUM(AH166:AI166)</f>
        <v>12815450.893520001</v>
      </c>
      <c r="AH166" s="196">
        <v>12815450.893520001</v>
      </c>
      <c r="AI166" s="194"/>
    </row>
    <row r="167" spans="1:36" x14ac:dyDescent="0.25">
      <c r="A167" s="342"/>
      <c r="B167" s="192">
        <v>2000</v>
      </c>
      <c r="C167" s="193">
        <f t="shared" ref="C167:C171" si="6">D167+E167</f>
        <v>35087990.797165275</v>
      </c>
      <c r="D167" s="193">
        <f t="shared" ref="D167:D168" si="7">J167+P167+V167+AB167+AH167</f>
        <v>11733681.202647317</v>
      </c>
      <c r="E167" s="343">
        <f t="shared" ref="E167:E168" si="8">K167+Q167+AC167+AI167</f>
        <v>23354309.594517954</v>
      </c>
      <c r="F167" s="1"/>
      <c r="G167" s="338"/>
      <c r="H167" s="192">
        <v>2000</v>
      </c>
      <c r="I167" s="193">
        <f>+K47</f>
        <v>19150042.377517954</v>
      </c>
      <c r="J167" s="197">
        <v>0</v>
      </c>
      <c r="K167" s="194">
        <f t="shared" ref="K167:K169" si="9">+I167-J167</f>
        <v>19150042.377517954</v>
      </c>
      <c r="N167" s="192">
        <v>2000</v>
      </c>
      <c r="O167" s="193">
        <f>+Q47</f>
        <v>4204267.2170000002</v>
      </c>
      <c r="P167" s="197">
        <v>0</v>
      </c>
      <c r="Q167" s="194">
        <f t="shared" ref="Q167:Q169" si="10">+O167-P167</f>
        <v>4204267.2170000002</v>
      </c>
      <c r="T167" s="192">
        <v>2000</v>
      </c>
      <c r="U167" s="193">
        <f>+W47</f>
        <v>7801777.4744757526</v>
      </c>
      <c r="V167" s="193">
        <f>+W47</f>
        <v>7801777.4744757526</v>
      </c>
      <c r="W167" s="197"/>
      <c r="Z167" s="192">
        <v>2000</v>
      </c>
      <c r="AA167" s="193">
        <f>+AC47</f>
        <v>0</v>
      </c>
      <c r="AB167" s="197">
        <v>0</v>
      </c>
      <c r="AC167" s="194">
        <f t="shared" ref="AC167:AC169" si="11">+AA167-AB167</f>
        <v>0</v>
      </c>
      <c r="AF167" s="201">
        <v>2000</v>
      </c>
      <c r="AG167" s="193">
        <f t="shared" ref="AG167:AG170" si="12">SUM(AH167:AI167)</f>
        <v>3931903.7281715651</v>
      </c>
      <c r="AH167" s="196">
        <v>3931903.7281715651</v>
      </c>
      <c r="AI167" s="194"/>
    </row>
    <row r="168" spans="1:36" x14ac:dyDescent="0.25">
      <c r="B168" s="192">
        <v>3000</v>
      </c>
      <c r="C168" s="193">
        <f t="shared" si="6"/>
        <v>66214220.149138466</v>
      </c>
      <c r="D168" s="193">
        <f t="shared" si="7"/>
        <v>42214521.669989124</v>
      </c>
      <c r="E168" s="343">
        <f t="shared" si="8"/>
        <v>23999698.479149342</v>
      </c>
      <c r="F168" s="235"/>
      <c r="G168" s="338"/>
      <c r="H168" s="192">
        <v>3000</v>
      </c>
      <c r="I168" s="198">
        <f>K84-K85-K111-K141</f>
        <v>20860701.610149339</v>
      </c>
      <c r="J168" s="197">
        <v>0</v>
      </c>
      <c r="K168" s="194">
        <f>K84-K85-K111-K141</f>
        <v>20860701.610149339</v>
      </c>
      <c r="L168" s="340"/>
      <c r="N168" s="192">
        <v>3000</v>
      </c>
      <c r="O168" s="198">
        <f>P168+Q168</f>
        <v>3002396.8690000027</v>
      </c>
      <c r="P168" s="197">
        <v>0</v>
      </c>
      <c r="Q168" s="194">
        <f>Q84-Q85-Q111-Q141</f>
        <v>3002396.8690000027</v>
      </c>
      <c r="T168" s="192">
        <v>3000</v>
      </c>
      <c r="U168" s="198">
        <f>V168+W168</f>
        <v>24332454.549989115</v>
      </c>
      <c r="V168" s="193">
        <f>W84-W141</f>
        <v>24332454.549989115</v>
      </c>
      <c r="W168" s="197"/>
      <c r="Z168" s="192">
        <v>3000</v>
      </c>
      <c r="AA168" s="198">
        <f>AB168+AC168</f>
        <v>136600</v>
      </c>
      <c r="AB168" s="197">
        <v>0</v>
      </c>
      <c r="AC168" s="194">
        <f>AC84-AC85-AC141</f>
        <v>136600</v>
      </c>
      <c r="AF168" s="201">
        <v>3000</v>
      </c>
      <c r="AG168" s="193">
        <f t="shared" si="12"/>
        <v>17882067.120000005</v>
      </c>
      <c r="AH168" s="196">
        <v>17882067.120000005</v>
      </c>
      <c r="AI168" s="194"/>
    </row>
    <row r="169" spans="1:36" s="23" customFormat="1" x14ac:dyDescent="0.25">
      <c r="A169"/>
      <c r="B169" s="192" t="s">
        <v>666</v>
      </c>
      <c r="C169" s="193">
        <f t="shared" si="6"/>
        <v>107896465.30789189</v>
      </c>
      <c r="D169" s="193">
        <f>J169+P169+AB169+AH169</f>
        <v>0</v>
      </c>
      <c r="E169" s="343">
        <f>K169+Q169+AC169+AI169</f>
        <v>107896465.30789189</v>
      </c>
      <c r="F169" s="1"/>
      <c r="G169" s="199"/>
      <c r="H169" s="192" t="s">
        <v>666</v>
      </c>
      <c r="I169" s="198">
        <f>+K85</f>
        <v>53877811.725606486</v>
      </c>
      <c r="J169" s="197">
        <v>0</v>
      </c>
      <c r="K169" s="194">
        <f t="shared" si="9"/>
        <v>53877811.725606486</v>
      </c>
      <c r="L169" s="340"/>
      <c r="M169"/>
      <c r="N169" s="192" t="s">
        <v>666</v>
      </c>
      <c r="O169" s="198">
        <f>+Q85</f>
        <v>15747833.343836427</v>
      </c>
      <c r="P169" s="197">
        <v>0</v>
      </c>
      <c r="Q169" s="194">
        <f t="shared" si="10"/>
        <v>15747833.343836427</v>
      </c>
      <c r="R169" s="31"/>
      <c r="S169" s="199"/>
      <c r="T169" s="231" t="s">
        <v>681</v>
      </c>
      <c r="U169" s="234">
        <f>V169+W169</f>
        <v>0</v>
      </c>
      <c r="V169" s="231"/>
      <c r="W169" s="196"/>
      <c r="Y169" s="199"/>
      <c r="Z169" s="192" t="s">
        <v>666</v>
      </c>
      <c r="AA169" s="198">
        <f>+AC85</f>
        <v>1300176.3593505733</v>
      </c>
      <c r="AB169" s="197">
        <v>0</v>
      </c>
      <c r="AC169" s="194">
        <f t="shared" si="11"/>
        <v>1300176.3593505733</v>
      </c>
      <c r="AD169" s="94">
        <f>SUM(AC168:AC169)</f>
        <v>1436776.3593505733</v>
      </c>
      <c r="AE169" s="199"/>
      <c r="AF169" s="192" t="s">
        <v>666</v>
      </c>
      <c r="AG169" s="193">
        <f t="shared" si="12"/>
        <v>36970643.8790984</v>
      </c>
      <c r="AH169" s="196"/>
      <c r="AI169" s="194">
        <f>AI85</f>
        <v>36970643.8790984</v>
      </c>
      <c r="AJ169" s="33"/>
    </row>
    <row r="170" spans="1:36" s="23" customFormat="1" x14ac:dyDescent="0.25">
      <c r="A170" s="1"/>
      <c r="B170" s="192" t="s">
        <v>536</v>
      </c>
      <c r="C170" s="193">
        <f t="shared" si="6"/>
        <v>0</v>
      </c>
      <c r="D170" s="193"/>
      <c r="E170" s="194">
        <f>K170+Q170+AC171+AI171</f>
        <v>0</v>
      </c>
      <c r="F170"/>
      <c r="G170" s="199"/>
      <c r="H170" s="192" t="s">
        <v>536</v>
      </c>
      <c r="I170" s="198"/>
      <c r="J170" s="197"/>
      <c r="K170" s="194">
        <f>K111</f>
        <v>0</v>
      </c>
      <c r="L170" s="93"/>
      <c r="M170"/>
      <c r="N170" s="192" t="s">
        <v>536</v>
      </c>
      <c r="O170" s="198"/>
      <c r="P170" s="197"/>
      <c r="Q170" s="194">
        <f>Q111</f>
        <v>0</v>
      </c>
      <c r="S170" s="199"/>
      <c r="T170" s="192">
        <v>5000</v>
      </c>
      <c r="U170" s="200">
        <f>+W146</f>
        <v>0</v>
      </c>
      <c r="V170" s="200">
        <f>+W146</f>
        <v>0</v>
      </c>
      <c r="W170" s="197"/>
      <c r="Z170" s="231" t="s">
        <v>682</v>
      </c>
      <c r="AA170" s="198">
        <f>AB170+AC170</f>
        <v>0</v>
      </c>
      <c r="AB170" s="231"/>
      <c r="AC170" s="233"/>
      <c r="AD170" s="94"/>
      <c r="AE170" s="199"/>
      <c r="AF170" s="232" t="s">
        <v>682</v>
      </c>
      <c r="AG170" s="193">
        <f t="shared" si="12"/>
        <v>0</v>
      </c>
      <c r="AH170" s="233"/>
      <c r="AI170" s="233"/>
      <c r="AJ170" s="33"/>
    </row>
    <row r="171" spans="1:36" s="23" customFormat="1" x14ac:dyDescent="0.25">
      <c r="A171" s="199"/>
      <c r="B171" s="231" t="s">
        <v>681</v>
      </c>
      <c r="C171" s="233">
        <f t="shared" si="6"/>
        <v>0</v>
      </c>
      <c r="D171" s="231"/>
      <c r="E171" s="234">
        <f>K171+Q171+W169+AC170+AI170</f>
        <v>0</v>
      </c>
      <c r="F171"/>
      <c r="H171" s="231" t="s">
        <v>682</v>
      </c>
      <c r="I171" s="234">
        <f>J171+K171</f>
        <v>0</v>
      </c>
      <c r="J171" s="231"/>
      <c r="K171" s="233"/>
      <c r="N171" s="231" t="s">
        <v>682</v>
      </c>
      <c r="O171" s="234">
        <f>P171+Q171</f>
        <v>0</v>
      </c>
      <c r="P171" s="231"/>
      <c r="Q171" s="233"/>
      <c r="S171"/>
      <c r="T171" s="201" t="s">
        <v>667</v>
      </c>
      <c r="U171" s="202">
        <f>SUM(U166:U170)</f>
        <v>54235615.026135534</v>
      </c>
      <c r="V171" s="202">
        <f>+V166+V167+V168+V170</f>
        <v>54235615.026135534</v>
      </c>
      <c r="W171" s="202">
        <f>SUM(W166:W170)</f>
        <v>0</v>
      </c>
      <c r="Y171" s="199"/>
      <c r="Z171" s="192">
        <v>5000</v>
      </c>
      <c r="AA171" s="200">
        <f>+AC146</f>
        <v>0</v>
      </c>
      <c r="AB171" s="197"/>
      <c r="AC171" s="203"/>
      <c r="AD171" s="94"/>
      <c r="AE171"/>
      <c r="AF171" s="201">
        <v>5000</v>
      </c>
      <c r="AG171" s="193">
        <f>SUM(AH171:AI171)</f>
        <v>7016935.2351000002</v>
      </c>
      <c r="AH171" s="196">
        <f>AI146</f>
        <v>7016935.2351000002</v>
      </c>
      <c r="AI171" s="203"/>
      <c r="AJ171" s="33"/>
    </row>
    <row r="172" spans="1:36" x14ac:dyDescent="0.25">
      <c r="B172" s="192">
        <v>5000</v>
      </c>
      <c r="C172" s="193">
        <f>D172+E172</f>
        <v>7016935.2351000002</v>
      </c>
      <c r="D172" s="193">
        <f>J172+P172+V170+AB171+AH171</f>
        <v>7016935.2351000002</v>
      </c>
      <c r="E172" s="194">
        <f>K172+Q172</f>
        <v>0</v>
      </c>
      <c r="H172" s="192">
        <v>5000</v>
      </c>
      <c r="I172" s="200">
        <f>+K146</f>
        <v>0</v>
      </c>
      <c r="J172" s="197"/>
      <c r="K172" s="204"/>
      <c r="N172" s="192">
        <v>5000</v>
      </c>
      <c r="O172" s="200">
        <f>+Q146</f>
        <v>0</v>
      </c>
      <c r="P172" s="197"/>
      <c r="Q172" s="204">
        <f>+Q146</f>
        <v>0</v>
      </c>
      <c r="Z172" s="201" t="s">
        <v>667</v>
      </c>
      <c r="AA172" s="202">
        <f>SUM(AA166:AA171)</f>
        <v>3782410.3938505733</v>
      </c>
      <c r="AB172" s="202">
        <f>SUM(AB166:AB171)</f>
        <v>470109</v>
      </c>
      <c r="AC172" s="202">
        <f>SUM(AC166:AC171)</f>
        <v>3312301.3938505733</v>
      </c>
      <c r="AF172" s="201" t="s">
        <v>667</v>
      </c>
      <c r="AG172" s="202">
        <f>+AG166+AG167+AG168+AG169+AG171+AG170</f>
        <v>78617000.855889976</v>
      </c>
      <c r="AH172" s="202">
        <f>+AH166+AH167+AH168+AH169+AH171</f>
        <v>41646356.976791576</v>
      </c>
      <c r="AI172" s="202">
        <f>SUM(AI166:AI171)</f>
        <v>36970643.8790984</v>
      </c>
    </row>
    <row r="173" spans="1:36" ht="15.75" x14ac:dyDescent="0.25">
      <c r="B173" s="201" t="s">
        <v>667</v>
      </c>
      <c r="C173" s="202">
        <f>SUM(D173:E173)</f>
        <v>431918005.00292718</v>
      </c>
      <c r="D173" s="202">
        <f>+D166+D167+D168+D169+D172+D170+D171</f>
        <v>251918005.00292709</v>
      </c>
      <c r="E173" s="202">
        <f>+E166+E167+E168+E169+E172+E170+E171</f>
        <v>180000000.00000009</v>
      </c>
      <c r="H173" s="201" t="s">
        <v>667</v>
      </c>
      <c r="I173" s="202">
        <f>SUM(I166:I172)</f>
        <v>226755877.29721469</v>
      </c>
      <c r="J173" s="202">
        <f>+J166+J167+J168+J169+J172</f>
        <v>114793320</v>
      </c>
      <c r="K173" s="202">
        <f>SUM(K166:K172)</f>
        <v>111962557.29721469</v>
      </c>
      <c r="N173" s="201" t="s">
        <v>667</v>
      </c>
      <c r="O173" s="202">
        <f>SUM(O166:O172)</f>
        <v>68527101.430836409</v>
      </c>
      <c r="P173" s="202">
        <f>+P166+P167+P168+P169+P172</f>
        <v>40772604</v>
      </c>
      <c r="Q173" s="202">
        <f>SUM(Q166:Q172)</f>
        <v>27754497.42983643</v>
      </c>
      <c r="Y173" s="205" t="s">
        <v>668</v>
      </c>
    </row>
    <row r="174" spans="1:36" x14ac:dyDescent="0.25">
      <c r="B174" s="348" t="s">
        <v>768</v>
      </c>
      <c r="C174" s="349">
        <v>180000000</v>
      </c>
      <c r="D174" s="1"/>
      <c r="E174" s="1"/>
      <c r="Y174" s="205" t="s">
        <v>669</v>
      </c>
    </row>
    <row r="175" spans="1:36" ht="15.75" x14ac:dyDescent="0.25">
      <c r="B175" s="350" t="s">
        <v>769</v>
      </c>
      <c r="C175" s="351">
        <v>24749526.618440907</v>
      </c>
      <c r="D175" s="1"/>
      <c r="G175" s="205" t="s">
        <v>668</v>
      </c>
      <c r="H175" s="205"/>
      <c r="I175" s="205"/>
      <c r="M175" s="205" t="s">
        <v>668</v>
      </c>
      <c r="Y175" s="205" t="s">
        <v>670</v>
      </c>
      <c r="Z175" s="205"/>
      <c r="AA175" s="205"/>
    </row>
    <row r="176" spans="1:36" x14ac:dyDescent="0.25">
      <c r="B176" s="350" t="s">
        <v>770</v>
      </c>
      <c r="C176" s="351">
        <v>23354309.594517954</v>
      </c>
      <c r="E176" s="1"/>
      <c r="G176" s="205" t="s">
        <v>669</v>
      </c>
      <c r="H176" s="205"/>
      <c r="I176" s="205"/>
      <c r="M176" s="205" t="s">
        <v>669</v>
      </c>
      <c r="Y176" s="205" t="s">
        <v>671</v>
      </c>
      <c r="Z176" s="205"/>
      <c r="AA176" s="205"/>
    </row>
    <row r="177" spans="2:27" x14ac:dyDescent="0.25">
      <c r="B177" s="350" t="s">
        <v>771</v>
      </c>
      <c r="C177" s="351">
        <v>23999698.479149275</v>
      </c>
      <c r="G177" s="205" t="s">
        <v>670</v>
      </c>
      <c r="H177" s="205"/>
      <c r="I177" s="205"/>
      <c r="M177" s="205" t="s">
        <v>670</v>
      </c>
      <c r="Z177" s="205"/>
      <c r="AA177" s="205"/>
    </row>
    <row r="178" spans="2:27" x14ac:dyDescent="0.25">
      <c r="B178" s="350" t="s">
        <v>772</v>
      </c>
      <c r="C178" s="352">
        <f>C174-C175-C176-C177</f>
        <v>107896465.30789188</v>
      </c>
      <c r="G178" s="205" t="s">
        <v>671</v>
      </c>
      <c r="H178" s="205"/>
      <c r="I178" s="205"/>
      <c r="M178" s="205" t="s">
        <v>671</v>
      </c>
      <c r="Z178" s="205"/>
      <c r="AA178" s="205"/>
    </row>
  </sheetData>
  <mergeCells count="58">
    <mergeCell ref="AE1:AI1"/>
    <mergeCell ref="A1:E1"/>
    <mergeCell ref="G1:K1"/>
    <mergeCell ref="M1:Q1"/>
    <mergeCell ref="S1:W1"/>
    <mergeCell ref="Y1:AC1"/>
    <mergeCell ref="AE3:AI3"/>
    <mergeCell ref="A2:E2"/>
    <mergeCell ref="G2:K2"/>
    <mergeCell ref="M2:Q2"/>
    <mergeCell ref="S2:W2"/>
    <mergeCell ref="Y2:AC2"/>
    <mergeCell ref="AE2:AI2"/>
    <mergeCell ref="A3:E3"/>
    <mergeCell ref="G3:K3"/>
    <mergeCell ref="M3:Q3"/>
    <mergeCell ref="S3:W3"/>
    <mergeCell ref="Y3:AC3"/>
    <mergeCell ref="M10:M11"/>
    <mergeCell ref="A4:E4"/>
    <mergeCell ref="A5:E5"/>
    <mergeCell ref="A6:E6"/>
    <mergeCell ref="A7:E7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K10:K11"/>
    <mergeCell ref="Y10:Y11"/>
    <mergeCell ref="Z10:Z11"/>
    <mergeCell ref="AA10:AA11"/>
    <mergeCell ref="N10:N11"/>
    <mergeCell ref="O10:O11"/>
    <mergeCell ref="P10:P11"/>
    <mergeCell ref="Q10:Q11"/>
    <mergeCell ref="S10:S11"/>
    <mergeCell ref="T10:T11"/>
    <mergeCell ref="AI10:AI11"/>
    <mergeCell ref="B163:E163"/>
    <mergeCell ref="G163:K163"/>
    <mergeCell ref="M163:Q163"/>
    <mergeCell ref="S163:W163"/>
    <mergeCell ref="Y163:AC163"/>
    <mergeCell ref="AE163:AI163"/>
    <mergeCell ref="AB10:AB11"/>
    <mergeCell ref="AC10:AC11"/>
    <mergeCell ref="AE10:AE11"/>
    <mergeCell ref="AF10:AF11"/>
    <mergeCell ref="AG10:AG11"/>
    <mergeCell ref="AH10:AH11"/>
    <mergeCell ref="U10:U11"/>
    <mergeCell ref="V10:V11"/>
    <mergeCell ref="W10:W11"/>
  </mergeCells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7A0-1BD6-4AAA-908B-6AFD7E987D16}">
  <sheetPr codeName="Hoja6">
    <tabColor rgb="FF0070C0"/>
    <pageSetUpPr fitToPage="1"/>
  </sheetPr>
  <dimension ref="A1:J194"/>
  <sheetViews>
    <sheetView zoomScale="60" zoomScaleNormal="60" zoomScaleSheetLayoutView="50" workbookViewId="0">
      <pane ySplit="6" topLeftCell="A7" activePane="bottomLeft" state="frozen"/>
      <selection pane="bottomLeft" activeCell="D9" sqref="D9"/>
    </sheetView>
  </sheetViews>
  <sheetFormatPr baseColWidth="10" defaultColWidth="22.28515625" defaultRowHeight="15" x14ac:dyDescent="0.3"/>
  <cols>
    <col min="1" max="1" width="17.7109375" style="109" customWidth="1"/>
    <col min="2" max="3" width="22.28515625" style="102"/>
    <col min="4" max="4" width="65.28515625" style="102" customWidth="1"/>
    <col min="5" max="6" width="22.28515625" style="109"/>
    <col min="7" max="7" width="31.28515625" style="109" customWidth="1"/>
    <col min="8" max="8" width="25.5703125" style="124" customWidth="1"/>
    <col min="9" max="9" width="26.28515625" style="124" customWidth="1"/>
    <col min="10" max="10" width="26.7109375" style="124" customWidth="1"/>
    <col min="11" max="16384" width="22.28515625" style="102"/>
  </cols>
  <sheetData>
    <row r="1" spans="1:10" s="95" customFormat="1" x14ac:dyDescent="0.3">
      <c r="B1" s="96"/>
      <c r="C1" s="97"/>
      <c r="D1" s="97"/>
      <c r="E1" s="97"/>
      <c r="F1" s="98"/>
      <c r="G1" s="97"/>
      <c r="H1" s="97"/>
      <c r="I1" s="97"/>
      <c r="J1" s="97"/>
    </row>
    <row r="2" spans="1:10" s="95" customFormat="1" ht="15.75" customHeight="1" x14ac:dyDescent="0.35">
      <c r="B2" s="99"/>
      <c r="C2" s="99"/>
      <c r="D2" s="383" t="s">
        <v>236</v>
      </c>
      <c r="E2" s="383"/>
      <c r="F2" s="383"/>
      <c r="G2" s="383"/>
    </row>
    <row r="3" spans="1:10" s="95" customFormat="1" ht="15.75" customHeight="1" x14ac:dyDescent="0.35">
      <c r="B3" s="99"/>
      <c r="C3" s="99"/>
      <c r="D3" s="383" t="s">
        <v>0</v>
      </c>
      <c r="E3" s="383"/>
      <c r="F3" s="383"/>
      <c r="G3" s="383"/>
    </row>
    <row r="4" spans="1:10" s="95" customFormat="1" ht="15.75" customHeight="1" x14ac:dyDescent="0.35">
      <c r="B4" s="99"/>
      <c r="C4" s="99"/>
      <c r="D4" s="383" t="s">
        <v>645</v>
      </c>
      <c r="E4" s="383"/>
      <c r="F4" s="383"/>
      <c r="G4" s="383"/>
      <c r="H4" s="97"/>
      <c r="I4" s="100"/>
    </row>
    <row r="5" spans="1:10" s="95" customFormat="1" ht="18.75" x14ac:dyDescent="0.35">
      <c r="B5" s="99"/>
      <c r="C5" s="99"/>
      <c r="D5" s="384" t="s">
        <v>237</v>
      </c>
      <c r="E5" s="384"/>
      <c r="F5" s="384"/>
      <c r="G5" s="384"/>
      <c r="H5" s="97"/>
      <c r="I5" s="100"/>
    </row>
    <row r="6" spans="1:10" ht="64.150000000000006" customHeight="1" x14ac:dyDescent="0.3">
      <c r="A6" s="101" t="s">
        <v>238</v>
      </c>
      <c r="B6" s="101" t="s">
        <v>239</v>
      </c>
      <c r="C6" s="101" t="s">
        <v>240</v>
      </c>
      <c r="D6" s="101" t="s">
        <v>241</v>
      </c>
      <c r="E6" s="101" t="s">
        <v>242</v>
      </c>
      <c r="F6" s="101" t="s">
        <v>243</v>
      </c>
      <c r="G6" s="101" t="s">
        <v>244</v>
      </c>
      <c r="H6" s="101" t="s">
        <v>164</v>
      </c>
      <c r="I6" s="101" t="s">
        <v>245</v>
      </c>
      <c r="J6" s="101" t="s">
        <v>246</v>
      </c>
    </row>
    <row r="7" spans="1:10" ht="35.450000000000003" customHeight="1" x14ac:dyDescent="0.3">
      <c r="A7" s="385" t="s">
        <v>746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64.150000000000006" customHeight="1" x14ac:dyDescent="0.3">
      <c r="A8" s="105">
        <v>1</v>
      </c>
      <c r="B8" s="105" t="s">
        <v>248</v>
      </c>
      <c r="C8" s="105" t="s">
        <v>0</v>
      </c>
      <c r="D8" s="105" t="s">
        <v>744</v>
      </c>
      <c r="E8" s="106" t="s">
        <v>306</v>
      </c>
      <c r="F8" s="103" t="s">
        <v>306</v>
      </c>
      <c r="G8" s="103" t="s">
        <v>245</v>
      </c>
      <c r="H8" s="107">
        <v>90000000</v>
      </c>
      <c r="I8" s="107">
        <v>90000000</v>
      </c>
      <c r="J8" s="107">
        <v>0</v>
      </c>
    </row>
    <row r="9" spans="1:10" ht="64.150000000000006" customHeight="1" x14ac:dyDescent="0.3">
      <c r="A9" s="105">
        <v>2</v>
      </c>
      <c r="B9" s="105" t="s">
        <v>248</v>
      </c>
      <c r="C9" s="105" t="s">
        <v>0</v>
      </c>
      <c r="D9" s="339" t="s">
        <v>556</v>
      </c>
      <c r="E9" s="122" t="s">
        <v>306</v>
      </c>
      <c r="F9" s="122" t="s">
        <v>306</v>
      </c>
      <c r="G9" s="115" t="s">
        <v>245</v>
      </c>
      <c r="H9" s="107">
        <v>80000000</v>
      </c>
      <c r="I9" s="107">
        <v>80000000</v>
      </c>
      <c r="J9" s="107">
        <v>0</v>
      </c>
    </row>
    <row r="10" spans="1:10" ht="64.150000000000006" customHeight="1" x14ac:dyDescent="0.3">
      <c r="A10" s="105">
        <v>3</v>
      </c>
      <c r="B10" s="105" t="s">
        <v>248</v>
      </c>
      <c r="C10" s="105" t="s">
        <v>0</v>
      </c>
      <c r="D10" s="105" t="s">
        <v>745</v>
      </c>
      <c r="E10" s="103" t="s">
        <v>306</v>
      </c>
      <c r="F10" s="103" t="s">
        <v>306</v>
      </c>
      <c r="G10" s="103" t="s">
        <v>245</v>
      </c>
      <c r="H10" s="107">
        <v>60000000</v>
      </c>
      <c r="I10" s="107">
        <v>60000000</v>
      </c>
      <c r="J10" s="107">
        <v>0</v>
      </c>
    </row>
    <row r="11" spans="1:10" ht="36.6" customHeight="1" x14ac:dyDescent="0.3">
      <c r="A11" s="309"/>
      <c r="B11" s="310"/>
      <c r="C11" s="310"/>
      <c r="D11" s="311"/>
      <c r="E11" s="309"/>
      <c r="F11" s="309"/>
      <c r="G11" s="309"/>
      <c r="H11" s="312">
        <f>SUM(H8:H10)</f>
        <v>230000000</v>
      </c>
      <c r="I11" s="312">
        <f>SUM(I8:I10)</f>
        <v>230000000</v>
      </c>
      <c r="J11" s="313"/>
    </row>
    <row r="12" spans="1:10" ht="36.6" customHeight="1" x14ac:dyDescent="0.3">
      <c r="A12" s="303"/>
      <c r="B12" s="304"/>
      <c r="C12" s="304"/>
      <c r="D12" s="305"/>
      <c r="E12" s="306"/>
      <c r="F12" s="306"/>
      <c r="G12" s="306"/>
      <c r="H12" s="307"/>
      <c r="I12" s="307"/>
      <c r="J12" s="308"/>
    </row>
    <row r="13" spans="1:10" ht="37.5" customHeight="1" x14ac:dyDescent="0.3">
      <c r="A13" s="380" t="s">
        <v>247</v>
      </c>
      <c r="B13" s="381"/>
      <c r="C13" s="381"/>
      <c r="D13" s="381"/>
      <c r="E13" s="381"/>
      <c r="F13" s="381"/>
      <c r="G13" s="381"/>
      <c r="H13" s="381"/>
      <c r="I13" s="381"/>
      <c r="J13" s="382"/>
    </row>
    <row r="14" spans="1:10" ht="45" x14ac:dyDescent="0.3">
      <c r="A14" s="103">
        <v>1</v>
      </c>
      <c r="B14" s="103" t="s">
        <v>248</v>
      </c>
      <c r="C14" s="104" t="s">
        <v>0</v>
      </c>
      <c r="D14" s="105" t="s">
        <v>249</v>
      </c>
      <c r="E14" s="106" t="s">
        <v>250</v>
      </c>
      <c r="F14" s="103" t="s">
        <v>250</v>
      </c>
      <c r="G14" s="103" t="s">
        <v>251</v>
      </c>
      <c r="H14" s="107">
        <f>I14+J14</f>
        <v>10664639.192465972</v>
      </c>
      <c r="I14" s="107">
        <v>0</v>
      </c>
      <c r="J14" s="107">
        <v>10664639.192465972</v>
      </c>
    </row>
    <row r="15" spans="1:10" s="108" customFormat="1" ht="60" x14ac:dyDescent="0.25">
      <c r="A15" s="103">
        <v>2</v>
      </c>
      <c r="B15" s="103" t="s">
        <v>248</v>
      </c>
      <c r="C15" s="104" t="s">
        <v>0</v>
      </c>
      <c r="D15" s="105" t="s">
        <v>559</v>
      </c>
      <c r="E15" s="106" t="s">
        <v>250</v>
      </c>
      <c r="F15" s="103" t="s">
        <v>250</v>
      </c>
      <c r="G15" s="103" t="s">
        <v>251</v>
      </c>
      <c r="H15" s="107">
        <f t="shared" ref="H15:H78" si="0">I15+J15</f>
        <v>15660953.689999999</v>
      </c>
      <c r="I15" s="107">
        <v>0</v>
      </c>
      <c r="J15" s="107">
        <v>15660953.689999999</v>
      </c>
    </row>
    <row r="16" spans="1:10" s="108" customFormat="1" ht="30" x14ac:dyDescent="0.25">
      <c r="A16" s="103">
        <v>3</v>
      </c>
      <c r="B16" s="103" t="s">
        <v>248</v>
      </c>
      <c r="C16" s="104" t="s">
        <v>0</v>
      </c>
      <c r="D16" s="105" t="s">
        <v>560</v>
      </c>
      <c r="E16" s="106" t="s">
        <v>250</v>
      </c>
      <c r="F16" s="103" t="s">
        <v>250</v>
      </c>
      <c r="G16" s="103" t="s">
        <v>287</v>
      </c>
      <c r="H16" s="107">
        <f t="shared" si="0"/>
        <v>6500000</v>
      </c>
      <c r="I16" s="107">
        <v>6500000</v>
      </c>
      <c r="J16" s="107">
        <v>0</v>
      </c>
    </row>
    <row r="17" spans="1:10" s="108" customFormat="1" ht="45" x14ac:dyDescent="0.25">
      <c r="A17" s="103">
        <v>4</v>
      </c>
      <c r="B17" s="103" t="s">
        <v>248</v>
      </c>
      <c r="C17" s="104" t="s">
        <v>0</v>
      </c>
      <c r="D17" s="105" t="s">
        <v>284</v>
      </c>
      <c r="E17" s="106" t="s">
        <v>285</v>
      </c>
      <c r="F17" s="103" t="s">
        <v>286</v>
      </c>
      <c r="G17" s="103" t="s">
        <v>287</v>
      </c>
      <c r="H17" s="107">
        <f t="shared" si="0"/>
        <v>9216941.7684457973</v>
      </c>
      <c r="I17" s="107">
        <v>9216941.7684457973</v>
      </c>
      <c r="J17" s="107">
        <v>0</v>
      </c>
    </row>
    <row r="18" spans="1:10" s="108" customFormat="1" ht="45" x14ac:dyDescent="0.25">
      <c r="A18" s="103">
        <v>5</v>
      </c>
      <c r="B18" s="103" t="s">
        <v>248</v>
      </c>
      <c r="C18" s="104" t="s">
        <v>0</v>
      </c>
      <c r="D18" s="105" t="s">
        <v>253</v>
      </c>
      <c r="E18" s="106" t="s">
        <v>254</v>
      </c>
      <c r="F18" s="103" t="s">
        <v>254</v>
      </c>
      <c r="G18" s="103" t="s">
        <v>251</v>
      </c>
      <c r="H18" s="107">
        <f t="shared" si="0"/>
        <v>7576919.9005500004</v>
      </c>
      <c r="I18" s="107">
        <v>0</v>
      </c>
      <c r="J18" s="107">
        <v>7576919.9005500004</v>
      </c>
    </row>
    <row r="19" spans="1:10" s="108" customFormat="1" ht="60" x14ac:dyDescent="0.25">
      <c r="A19" s="103">
        <v>6</v>
      </c>
      <c r="B19" s="103" t="s">
        <v>248</v>
      </c>
      <c r="C19" s="104" t="s">
        <v>0</v>
      </c>
      <c r="D19" s="105" t="s">
        <v>561</v>
      </c>
      <c r="E19" s="106" t="s">
        <v>254</v>
      </c>
      <c r="F19" s="103" t="s">
        <v>254</v>
      </c>
      <c r="G19" s="103" t="s">
        <v>251</v>
      </c>
      <c r="H19" s="107">
        <f t="shared" si="0"/>
        <v>11308774.58</v>
      </c>
      <c r="I19" s="107">
        <v>0</v>
      </c>
      <c r="J19" s="107">
        <v>11308774.58</v>
      </c>
    </row>
    <row r="20" spans="1:10" s="108" customFormat="1" ht="45" x14ac:dyDescent="0.25">
      <c r="A20" s="103">
        <v>7</v>
      </c>
      <c r="B20" s="103" t="s">
        <v>248</v>
      </c>
      <c r="C20" s="104" t="s">
        <v>0</v>
      </c>
      <c r="D20" s="105" t="s">
        <v>562</v>
      </c>
      <c r="E20" s="106" t="s">
        <v>288</v>
      </c>
      <c r="F20" s="103" t="s">
        <v>288</v>
      </c>
      <c r="G20" s="103" t="s">
        <v>287</v>
      </c>
      <c r="H20" s="107">
        <f t="shared" si="0"/>
        <v>2200000</v>
      </c>
      <c r="I20" s="107">
        <v>2200000</v>
      </c>
      <c r="J20" s="107">
        <v>0</v>
      </c>
    </row>
    <row r="21" spans="1:10" s="108" customFormat="1" ht="30" x14ac:dyDescent="0.25">
      <c r="A21" s="103">
        <v>8</v>
      </c>
      <c r="B21" s="103" t="s">
        <v>248</v>
      </c>
      <c r="C21" s="104" t="s">
        <v>0</v>
      </c>
      <c r="D21" s="105" t="s">
        <v>563</v>
      </c>
      <c r="E21" s="106" t="s">
        <v>288</v>
      </c>
      <c r="F21" s="103" t="s">
        <v>288</v>
      </c>
      <c r="G21" s="103" t="s">
        <v>287</v>
      </c>
      <c r="H21" s="107">
        <f t="shared" si="0"/>
        <v>2500000</v>
      </c>
      <c r="I21" s="107">
        <v>2500000</v>
      </c>
      <c r="J21" s="107">
        <v>0</v>
      </c>
    </row>
    <row r="22" spans="1:10" s="108" customFormat="1" ht="45" x14ac:dyDescent="0.25">
      <c r="A22" s="103">
        <v>9</v>
      </c>
      <c r="B22" s="103" t="s">
        <v>248</v>
      </c>
      <c r="C22" s="104" t="s">
        <v>0</v>
      </c>
      <c r="D22" s="105" t="s">
        <v>564</v>
      </c>
      <c r="E22" s="106" t="s">
        <v>565</v>
      </c>
      <c r="F22" s="103" t="s">
        <v>566</v>
      </c>
      <c r="G22" s="103" t="s">
        <v>287</v>
      </c>
      <c r="H22" s="107">
        <f t="shared" si="0"/>
        <v>500000</v>
      </c>
      <c r="I22" s="107">
        <v>500000</v>
      </c>
      <c r="J22" s="107">
        <v>0</v>
      </c>
    </row>
    <row r="23" spans="1:10" s="108" customFormat="1" ht="45" x14ac:dyDescent="0.25">
      <c r="A23" s="103">
        <v>10</v>
      </c>
      <c r="B23" s="103" t="s">
        <v>248</v>
      </c>
      <c r="C23" s="104" t="s">
        <v>0</v>
      </c>
      <c r="D23" s="105" t="s">
        <v>255</v>
      </c>
      <c r="E23" s="106" t="s">
        <v>256</v>
      </c>
      <c r="F23" s="103" t="s">
        <v>256</v>
      </c>
      <c r="G23" s="103" t="s">
        <v>251</v>
      </c>
      <c r="H23" s="107">
        <f t="shared" si="0"/>
        <v>12740234.0835</v>
      </c>
      <c r="I23" s="107">
        <v>0</v>
      </c>
      <c r="J23" s="107">
        <v>12740234.0835</v>
      </c>
    </row>
    <row r="24" spans="1:10" s="108" customFormat="1" ht="60" x14ac:dyDescent="0.25">
      <c r="A24" s="103">
        <v>11</v>
      </c>
      <c r="B24" s="103" t="s">
        <v>248</v>
      </c>
      <c r="C24" s="104" t="s">
        <v>0</v>
      </c>
      <c r="D24" s="105" t="s">
        <v>567</v>
      </c>
      <c r="E24" s="106" t="s">
        <v>283</v>
      </c>
      <c r="F24" s="103" t="s">
        <v>283</v>
      </c>
      <c r="G24" s="103" t="s">
        <v>251</v>
      </c>
      <c r="H24" s="107">
        <f t="shared" si="0"/>
        <v>14233542.9</v>
      </c>
      <c r="I24" s="107">
        <v>0</v>
      </c>
      <c r="J24" s="107">
        <v>14233542.9</v>
      </c>
    </row>
    <row r="25" spans="1:10" s="108" customFormat="1" ht="30" x14ac:dyDescent="0.25">
      <c r="A25" s="103">
        <v>12</v>
      </c>
      <c r="B25" s="103" t="s">
        <v>248</v>
      </c>
      <c r="C25" s="104" t="s">
        <v>0</v>
      </c>
      <c r="D25" s="105" t="s">
        <v>568</v>
      </c>
      <c r="E25" s="106" t="s">
        <v>569</v>
      </c>
      <c r="F25" s="103" t="s">
        <v>570</v>
      </c>
      <c r="G25" s="103" t="s">
        <v>287</v>
      </c>
      <c r="H25" s="107">
        <f t="shared" si="0"/>
        <v>6000000</v>
      </c>
      <c r="I25" s="107">
        <v>6000000</v>
      </c>
      <c r="J25" s="107">
        <v>0</v>
      </c>
    </row>
    <row r="26" spans="1:10" s="108" customFormat="1" ht="30" x14ac:dyDescent="0.25">
      <c r="A26" s="103">
        <v>13</v>
      </c>
      <c r="B26" s="103" t="s">
        <v>248</v>
      </c>
      <c r="C26" s="104" t="s">
        <v>0</v>
      </c>
      <c r="D26" s="105" t="s">
        <v>571</v>
      </c>
      <c r="E26" s="106" t="s">
        <v>572</v>
      </c>
      <c r="F26" s="103" t="s">
        <v>572</v>
      </c>
      <c r="G26" s="103" t="s">
        <v>287</v>
      </c>
      <c r="H26" s="107">
        <f t="shared" si="0"/>
        <v>500000</v>
      </c>
      <c r="I26" s="107">
        <v>500000</v>
      </c>
      <c r="J26" s="107">
        <v>0</v>
      </c>
    </row>
    <row r="27" spans="1:10" s="108" customFormat="1" ht="30" x14ac:dyDescent="0.25">
      <c r="A27" s="103">
        <v>14</v>
      </c>
      <c r="B27" s="103" t="s">
        <v>248</v>
      </c>
      <c r="C27" s="104" t="s">
        <v>0</v>
      </c>
      <c r="D27" s="105" t="s">
        <v>573</v>
      </c>
      <c r="E27" s="106" t="s">
        <v>572</v>
      </c>
      <c r="F27" s="103" t="s">
        <v>572</v>
      </c>
      <c r="G27" s="103" t="s">
        <v>287</v>
      </c>
      <c r="H27" s="107">
        <f t="shared" si="0"/>
        <v>1000000</v>
      </c>
      <c r="I27" s="107">
        <v>1000000</v>
      </c>
      <c r="J27" s="107">
        <v>0</v>
      </c>
    </row>
    <row r="28" spans="1:10" s="108" customFormat="1" ht="30" x14ac:dyDescent="0.25">
      <c r="A28" s="103">
        <v>15</v>
      </c>
      <c r="B28" s="103" t="s">
        <v>248</v>
      </c>
      <c r="C28" s="104" t="s">
        <v>0</v>
      </c>
      <c r="D28" s="105" t="s">
        <v>574</v>
      </c>
      <c r="E28" s="106" t="s">
        <v>572</v>
      </c>
      <c r="F28" s="103" t="s">
        <v>575</v>
      </c>
      <c r="G28" s="103" t="s">
        <v>287</v>
      </c>
      <c r="H28" s="107">
        <f t="shared" si="0"/>
        <v>3500000</v>
      </c>
      <c r="I28" s="107">
        <v>3500000</v>
      </c>
      <c r="J28" s="107">
        <v>0</v>
      </c>
    </row>
    <row r="29" spans="1:10" s="108" customFormat="1" ht="30" x14ac:dyDescent="0.25">
      <c r="A29" s="103">
        <v>16</v>
      </c>
      <c r="B29" s="103" t="s">
        <v>248</v>
      </c>
      <c r="C29" s="104" t="s">
        <v>0</v>
      </c>
      <c r="D29" s="105" t="s">
        <v>576</v>
      </c>
      <c r="E29" s="106" t="s">
        <v>572</v>
      </c>
      <c r="F29" s="103" t="s">
        <v>577</v>
      </c>
      <c r="G29" s="103" t="s">
        <v>287</v>
      </c>
      <c r="H29" s="107">
        <f t="shared" si="0"/>
        <v>500000</v>
      </c>
      <c r="I29" s="107">
        <v>500000</v>
      </c>
      <c r="J29" s="107">
        <v>0</v>
      </c>
    </row>
    <row r="30" spans="1:10" s="108" customFormat="1" ht="45" x14ac:dyDescent="0.25">
      <c r="A30" s="103">
        <v>17</v>
      </c>
      <c r="B30" s="103" t="s">
        <v>248</v>
      </c>
      <c r="C30" s="104" t="s">
        <v>0</v>
      </c>
      <c r="D30" s="105" t="s">
        <v>578</v>
      </c>
      <c r="E30" s="106" t="s">
        <v>350</v>
      </c>
      <c r="F30" s="103" t="s">
        <v>350</v>
      </c>
      <c r="G30" s="103" t="s">
        <v>287</v>
      </c>
      <c r="H30" s="107">
        <f t="shared" si="0"/>
        <v>850000</v>
      </c>
      <c r="I30" s="107">
        <v>850000</v>
      </c>
      <c r="J30" s="107">
        <v>0</v>
      </c>
    </row>
    <row r="31" spans="1:10" s="108" customFormat="1" ht="30" x14ac:dyDescent="0.25">
      <c r="A31" s="103">
        <v>18</v>
      </c>
      <c r="B31" s="103" t="s">
        <v>248</v>
      </c>
      <c r="C31" s="104" t="s">
        <v>0</v>
      </c>
      <c r="D31" s="105" t="s">
        <v>579</v>
      </c>
      <c r="E31" s="106" t="s">
        <v>350</v>
      </c>
      <c r="F31" s="103" t="s">
        <v>580</v>
      </c>
      <c r="G31" s="103" t="s">
        <v>287</v>
      </c>
      <c r="H31" s="107">
        <f t="shared" si="0"/>
        <v>5500000</v>
      </c>
      <c r="I31" s="107">
        <v>5500000</v>
      </c>
      <c r="J31" s="107">
        <v>0</v>
      </c>
    </row>
    <row r="32" spans="1:10" s="108" customFormat="1" ht="30" x14ac:dyDescent="0.25">
      <c r="A32" s="103">
        <v>19</v>
      </c>
      <c r="B32" s="103" t="s">
        <v>248</v>
      </c>
      <c r="C32" s="104" t="s">
        <v>0</v>
      </c>
      <c r="D32" s="105" t="s">
        <v>581</v>
      </c>
      <c r="E32" s="106" t="s">
        <v>350</v>
      </c>
      <c r="F32" s="103" t="s">
        <v>350</v>
      </c>
      <c r="G32" s="103" t="s">
        <v>287</v>
      </c>
      <c r="H32" s="107">
        <f t="shared" si="0"/>
        <v>6380000</v>
      </c>
      <c r="I32" s="107">
        <v>6380000</v>
      </c>
      <c r="J32" s="107"/>
    </row>
    <row r="33" spans="1:10" s="108" customFormat="1" ht="30" x14ac:dyDescent="0.25">
      <c r="A33" s="103">
        <v>20</v>
      </c>
      <c r="B33" s="103" t="s">
        <v>248</v>
      </c>
      <c r="C33" s="104" t="s">
        <v>0</v>
      </c>
      <c r="D33" s="105" t="s">
        <v>582</v>
      </c>
      <c r="E33" s="106" t="s">
        <v>350</v>
      </c>
      <c r="F33" s="103" t="s">
        <v>350</v>
      </c>
      <c r="G33" s="103" t="s">
        <v>287</v>
      </c>
      <c r="H33" s="107">
        <f t="shared" si="0"/>
        <v>9280000</v>
      </c>
      <c r="I33" s="107">
        <v>9280000</v>
      </c>
      <c r="J33" s="107"/>
    </row>
    <row r="34" spans="1:10" s="108" customFormat="1" ht="30" x14ac:dyDescent="0.25">
      <c r="A34" s="103">
        <v>21</v>
      </c>
      <c r="B34" s="103" t="s">
        <v>248</v>
      </c>
      <c r="C34" s="104" t="s">
        <v>0</v>
      </c>
      <c r="D34" s="105" t="s">
        <v>583</v>
      </c>
      <c r="E34" s="106" t="s">
        <v>350</v>
      </c>
      <c r="F34" s="103" t="s">
        <v>350</v>
      </c>
      <c r="G34" s="103" t="s">
        <v>287</v>
      </c>
      <c r="H34" s="107">
        <f t="shared" si="0"/>
        <v>28420000</v>
      </c>
      <c r="I34" s="107">
        <v>28420000</v>
      </c>
      <c r="J34" s="107"/>
    </row>
    <row r="35" spans="1:10" s="108" customFormat="1" ht="30" x14ac:dyDescent="0.25">
      <c r="A35" s="103">
        <v>22</v>
      </c>
      <c r="B35" s="103" t="s">
        <v>248</v>
      </c>
      <c r="C35" s="104" t="s">
        <v>0</v>
      </c>
      <c r="D35" s="105" t="s">
        <v>584</v>
      </c>
      <c r="E35" s="106" t="s">
        <v>350</v>
      </c>
      <c r="F35" s="103" t="s">
        <v>350</v>
      </c>
      <c r="G35" s="103" t="s">
        <v>287</v>
      </c>
      <c r="H35" s="107">
        <f t="shared" si="0"/>
        <v>13920000</v>
      </c>
      <c r="I35" s="107">
        <v>13920000</v>
      </c>
      <c r="J35" s="107"/>
    </row>
    <row r="36" spans="1:10" s="108" customFormat="1" ht="30" x14ac:dyDescent="0.25">
      <c r="A36" s="103">
        <v>23</v>
      </c>
      <c r="B36" s="103" t="s">
        <v>248</v>
      </c>
      <c r="C36" s="104" t="s">
        <v>0</v>
      </c>
      <c r="D36" s="105" t="s">
        <v>585</v>
      </c>
      <c r="E36" s="106" t="s">
        <v>350</v>
      </c>
      <c r="F36" s="103" t="s">
        <v>350</v>
      </c>
      <c r="G36" s="103" t="s">
        <v>287</v>
      </c>
      <c r="H36" s="107">
        <f t="shared" si="0"/>
        <v>9280000</v>
      </c>
      <c r="I36" s="107">
        <v>9280000</v>
      </c>
      <c r="J36" s="107"/>
    </row>
    <row r="37" spans="1:10" s="108" customFormat="1" ht="30" x14ac:dyDescent="0.25">
      <c r="A37" s="103">
        <v>24</v>
      </c>
      <c r="B37" s="103" t="s">
        <v>248</v>
      </c>
      <c r="C37" s="104" t="s">
        <v>0</v>
      </c>
      <c r="D37" s="105" t="s">
        <v>586</v>
      </c>
      <c r="E37" s="106" t="s">
        <v>350</v>
      </c>
      <c r="F37" s="103" t="s">
        <v>350</v>
      </c>
      <c r="G37" s="103" t="s">
        <v>287</v>
      </c>
      <c r="H37" s="107">
        <f t="shared" si="0"/>
        <v>17400000</v>
      </c>
      <c r="I37" s="107">
        <v>17400000</v>
      </c>
      <c r="J37" s="107"/>
    </row>
    <row r="38" spans="1:10" s="108" customFormat="1" ht="30" x14ac:dyDescent="0.25">
      <c r="A38" s="103">
        <v>25</v>
      </c>
      <c r="B38" s="103" t="s">
        <v>248</v>
      </c>
      <c r="C38" s="104" t="s">
        <v>0</v>
      </c>
      <c r="D38" s="105" t="s">
        <v>587</v>
      </c>
      <c r="E38" s="106" t="s">
        <v>350</v>
      </c>
      <c r="F38" s="103" t="s">
        <v>350</v>
      </c>
      <c r="G38" s="103" t="s">
        <v>287</v>
      </c>
      <c r="H38" s="107">
        <f t="shared" si="0"/>
        <v>5800000</v>
      </c>
      <c r="I38" s="107">
        <v>5800000</v>
      </c>
      <c r="J38" s="107"/>
    </row>
    <row r="39" spans="1:10" s="108" customFormat="1" ht="30" x14ac:dyDescent="0.25">
      <c r="A39" s="103">
        <v>26</v>
      </c>
      <c r="B39" s="103" t="s">
        <v>248</v>
      </c>
      <c r="C39" s="104" t="s">
        <v>0</v>
      </c>
      <c r="D39" s="105" t="s">
        <v>588</v>
      </c>
      <c r="E39" s="106" t="s">
        <v>350</v>
      </c>
      <c r="F39" s="103" t="s">
        <v>350</v>
      </c>
      <c r="G39" s="103" t="s">
        <v>287</v>
      </c>
      <c r="H39" s="107">
        <f t="shared" si="0"/>
        <v>3480000</v>
      </c>
      <c r="I39" s="107">
        <v>3480000</v>
      </c>
      <c r="J39" s="107"/>
    </row>
    <row r="40" spans="1:10" s="108" customFormat="1" ht="30" x14ac:dyDescent="0.25">
      <c r="A40" s="103">
        <v>27</v>
      </c>
      <c r="B40" s="103" t="s">
        <v>248</v>
      </c>
      <c r="C40" s="104" t="s">
        <v>0</v>
      </c>
      <c r="D40" s="105" t="s">
        <v>589</v>
      </c>
      <c r="E40" s="106" t="s">
        <v>350</v>
      </c>
      <c r="F40" s="103" t="s">
        <v>350</v>
      </c>
      <c r="G40" s="103" t="s">
        <v>287</v>
      </c>
      <c r="H40" s="107">
        <f t="shared" si="0"/>
        <v>3480000</v>
      </c>
      <c r="I40" s="107">
        <v>3480000</v>
      </c>
      <c r="J40" s="107"/>
    </row>
    <row r="41" spans="1:10" s="108" customFormat="1" ht="60" x14ac:dyDescent="0.25">
      <c r="A41" s="103">
        <v>28</v>
      </c>
      <c r="B41" s="103" t="s">
        <v>248</v>
      </c>
      <c r="C41" s="104" t="s">
        <v>0</v>
      </c>
      <c r="D41" s="105" t="s">
        <v>257</v>
      </c>
      <c r="E41" s="106" t="s">
        <v>258</v>
      </c>
      <c r="F41" s="103" t="s">
        <v>259</v>
      </c>
      <c r="G41" s="103" t="s">
        <v>251</v>
      </c>
      <c r="H41" s="107">
        <f t="shared" si="0"/>
        <v>6841133.4684000006</v>
      </c>
      <c r="I41" s="107">
        <v>3420566.7342000003</v>
      </c>
      <c r="J41" s="107">
        <v>3420566.7342000003</v>
      </c>
    </row>
    <row r="42" spans="1:10" s="108" customFormat="1" ht="30" x14ac:dyDescent="0.25">
      <c r="A42" s="103">
        <v>29</v>
      </c>
      <c r="B42" s="103" t="s">
        <v>248</v>
      </c>
      <c r="C42" s="104" t="s">
        <v>0</v>
      </c>
      <c r="D42" s="105" t="s">
        <v>590</v>
      </c>
      <c r="E42" s="106" t="s">
        <v>258</v>
      </c>
      <c r="F42" s="103" t="s">
        <v>258</v>
      </c>
      <c r="G42" s="103" t="s">
        <v>251</v>
      </c>
      <c r="H42" s="107">
        <f t="shared" si="0"/>
        <v>9230393.2599999998</v>
      </c>
      <c r="I42" s="107">
        <v>4615196.63</v>
      </c>
      <c r="J42" s="107">
        <v>4615196.63</v>
      </c>
    </row>
    <row r="43" spans="1:10" s="108" customFormat="1" ht="30" x14ac:dyDescent="0.25">
      <c r="A43" s="103">
        <v>30</v>
      </c>
      <c r="B43" s="103" t="s">
        <v>248</v>
      </c>
      <c r="C43" s="104" t="s">
        <v>0</v>
      </c>
      <c r="D43" s="105" t="s">
        <v>591</v>
      </c>
      <c r="E43" s="106" t="s">
        <v>258</v>
      </c>
      <c r="F43" s="103" t="s">
        <v>258</v>
      </c>
      <c r="G43" s="103" t="s">
        <v>251</v>
      </c>
      <c r="H43" s="107">
        <f t="shared" si="0"/>
        <v>10197945.076000001</v>
      </c>
      <c r="I43" s="107">
        <v>5098972.5380000006</v>
      </c>
      <c r="J43" s="107">
        <v>5098972.5380000006</v>
      </c>
    </row>
    <row r="44" spans="1:10" s="108" customFormat="1" ht="30" x14ac:dyDescent="0.25">
      <c r="A44" s="103">
        <v>31</v>
      </c>
      <c r="B44" s="103" t="s">
        <v>248</v>
      </c>
      <c r="C44" s="104" t="s">
        <v>0</v>
      </c>
      <c r="D44" s="105" t="s">
        <v>592</v>
      </c>
      <c r="E44" s="106" t="s">
        <v>258</v>
      </c>
      <c r="F44" s="103" t="s">
        <v>258</v>
      </c>
      <c r="G44" s="103" t="s">
        <v>251</v>
      </c>
      <c r="H44" s="107">
        <f t="shared" si="0"/>
        <v>6021886.9920000006</v>
      </c>
      <c r="I44" s="107">
        <v>3010943.4960000003</v>
      </c>
      <c r="J44" s="107">
        <v>3010943.4960000003</v>
      </c>
    </row>
    <row r="45" spans="1:10" s="108" customFormat="1" ht="30" x14ac:dyDescent="0.25">
      <c r="A45" s="103">
        <v>32</v>
      </c>
      <c r="B45" s="103" t="s">
        <v>248</v>
      </c>
      <c r="C45" s="104" t="s">
        <v>0</v>
      </c>
      <c r="D45" s="105" t="s">
        <v>593</v>
      </c>
      <c r="E45" s="106" t="s">
        <v>258</v>
      </c>
      <c r="F45" s="103" t="s">
        <v>258</v>
      </c>
      <c r="G45" s="103" t="s">
        <v>251</v>
      </c>
      <c r="H45" s="107">
        <f t="shared" si="0"/>
        <v>6852951.7650000006</v>
      </c>
      <c r="I45" s="107">
        <v>3426475.8825000003</v>
      </c>
      <c r="J45" s="107">
        <v>3426475.8825000003</v>
      </c>
    </row>
    <row r="46" spans="1:10" s="108" customFormat="1" ht="30" x14ac:dyDescent="0.25">
      <c r="A46" s="103">
        <v>33</v>
      </c>
      <c r="B46" s="103" t="s">
        <v>248</v>
      </c>
      <c r="C46" s="104" t="s">
        <v>0</v>
      </c>
      <c r="D46" s="105" t="s">
        <v>594</v>
      </c>
      <c r="E46" s="106" t="s">
        <v>258</v>
      </c>
      <c r="F46" s="103" t="s">
        <v>258</v>
      </c>
      <c r="G46" s="103" t="s">
        <v>251</v>
      </c>
      <c r="H46" s="107">
        <f t="shared" si="0"/>
        <v>1830660.425</v>
      </c>
      <c r="I46" s="107">
        <v>915330.21250000002</v>
      </c>
      <c r="J46" s="107">
        <v>915330.21250000002</v>
      </c>
    </row>
    <row r="47" spans="1:10" s="108" customFormat="1" ht="30" x14ac:dyDescent="0.25">
      <c r="A47" s="103">
        <v>34</v>
      </c>
      <c r="B47" s="103" t="s">
        <v>248</v>
      </c>
      <c r="C47" s="104" t="s">
        <v>0</v>
      </c>
      <c r="D47" s="105" t="s">
        <v>595</v>
      </c>
      <c r="E47" s="106" t="s">
        <v>258</v>
      </c>
      <c r="F47" s="103" t="s">
        <v>258</v>
      </c>
      <c r="G47" s="103" t="s">
        <v>251</v>
      </c>
      <c r="H47" s="107">
        <f t="shared" si="0"/>
        <v>3334268.0250000004</v>
      </c>
      <c r="I47" s="107">
        <v>1667134.0125000002</v>
      </c>
      <c r="J47" s="107">
        <v>1667134.0125000002</v>
      </c>
    </row>
    <row r="48" spans="1:10" s="108" customFormat="1" ht="30" x14ac:dyDescent="0.25">
      <c r="A48" s="103">
        <v>35</v>
      </c>
      <c r="B48" s="103" t="s">
        <v>248</v>
      </c>
      <c r="C48" s="104" t="s">
        <v>0</v>
      </c>
      <c r="D48" s="105" t="s">
        <v>596</v>
      </c>
      <c r="E48" s="106" t="s">
        <v>258</v>
      </c>
      <c r="F48" s="103" t="s">
        <v>258</v>
      </c>
      <c r="G48" s="103" t="s">
        <v>251</v>
      </c>
      <c r="H48" s="107">
        <f t="shared" si="0"/>
        <v>9919421.523</v>
      </c>
      <c r="I48" s="107">
        <v>4959710.7615</v>
      </c>
      <c r="J48" s="107">
        <v>4959710.7615</v>
      </c>
    </row>
    <row r="49" spans="1:10" s="108" customFormat="1" ht="60" x14ac:dyDescent="0.25">
      <c r="A49" s="103">
        <v>36</v>
      </c>
      <c r="B49" s="103" t="s">
        <v>248</v>
      </c>
      <c r="C49" s="104" t="s">
        <v>0</v>
      </c>
      <c r="D49" s="105" t="s">
        <v>597</v>
      </c>
      <c r="E49" s="106" t="s">
        <v>258</v>
      </c>
      <c r="F49" s="103" t="s">
        <v>598</v>
      </c>
      <c r="G49" s="103" t="s">
        <v>251</v>
      </c>
      <c r="H49" s="107">
        <f t="shared" si="0"/>
        <v>2895000</v>
      </c>
      <c r="I49" s="107">
        <v>1447500</v>
      </c>
      <c r="J49" s="107">
        <v>1447500</v>
      </c>
    </row>
    <row r="50" spans="1:10" s="108" customFormat="1" ht="60" x14ac:dyDescent="0.25">
      <c r="A50" s="103">
        <v>37</v>
      </c>
      <c r="B50" s="103" t="s">
        <v>248</v>
      </c>
      <c r="C50" s="104" t="s">
        <v>0</v>
      </c>
      <c r="D50" s="105" t="s">
        <v>599</v>
      </c>
      <c r="E50" s="106" t="s">
        <v>258</v>
      </c>
      <c r="F50" s="103" t="s">
        <v>598</v>
      </c>
      <c r="G50" s="103" t="s">
        <v>251</v>
      </c>
      <c r="H50" s="107">
        <f t="shared" si="0"/>
        <v>182500000</v>
      </c>
      <c r="I50" s="107">
        <v>91250000</v>
      </c>
      <c r="J50" s="107">
        <v>91250000</v>
      </c>
    </row>
    <row r="51" spans="1:10" s="108" customFormat="1" ht="60" x14ac:dyDescent="0.25">
      <c r="A51" s="103">
        <v>38</v>
      </c>
      <c r="B51" s="103" t="s">
        <v>248</v>
      </c>
      <c r="C51" s="104" t="s">
        <v>0</v>
      </c>
      <c r="D51" s="105" t="s">
        <v>600</v>
      </c>
      <c r="E51" s="106" t="s">
        <v>258</v>
      </c>
      <c r="F51" s="103" t="s">
        <v>598</v>
      </c>
      <c r="G51" s="103" t="s">
        <v>251</v>
      </c>
      <c r="H51" s="107">
        <f t="shared" si="0"/>
        <v>220896316.053</v>
      </c>
      <c r="I51" s="107">
        <v>110448158.0265</v>
      </c>
      <c r="J51" s="107">
        <v>110448158.0265</v>
      </c>
    </row>
    <row r="52" spans="1:10" s="108" customFormat="1" ht="75" x14ac:dyDescent="0.25">
      <c r="A52" s="103">
        <v>39</v>
      </c>
      <c r="B52" s="103" t="s">
        <v>248</v>
      </c>
      <c r="C52" s="104" t="s">
        <v>0</v>
      </c>
      <c r="D52" s="105" t="s">
        <v>290</v>
      </c>
      <c r="E52" s="106" t="s">
        <v>258</v>
      </c>
      <c r="F52" s="103" t="s">
        <v>258</v>
      </c>
      <c r="G52" s="103" t="s">
        <v>287</v>
      </c>
      <c r="H52" s="107">
        <f t="shared" si="0"/>
        <v>16000000</v>
      </c>
      <c r="I52" s="107">
        <v>16000000</v>
      </c>
      <c r="J52" s="107">
        <v>0</v>
      </c>
    </row>
    <row r="53" spans="1:10" s="108" customFormat="1" ht="45" x14ac:dyDescent="0.25">
      <c r="A53" s="103">
        <v>40</v>
      </c>
      <c r="B53" s="103" t="s">
        <v>248</v>
      </c>
      <c r="C53" s="104" t="s">
        <v>0</v>
      </c>
      <c r="D53" s="105" t="s">
        <v>601</v>
      </c>
      <c r="E53" s="106" t="s">
        <v>258</v>
      </c>
      <c r="F53" s="103" t="s">
        <v>279</v>
      </c>
      <c r="G53" s="103" t="s">
        <v>287</v>
      </c>
      <c r="H53" s="107">
        <f t="shared" si="0"/>
        <v>10000000</v>
      </c>
      <c r="I53" s="107">
        <v>10000000</v>
      </c>
      <c r="J53" s="107">
        <v>0</v>
      </c>
    </row>
    <row r="54" spans="1:10" s="108" customFormat="1" ht="30" x14ac:dyDescent="0.25">
      <c r="A54" s="103">
        <v>41</v>
      </c>
      <c r="B54" s="103" t="s">
        <v>248</v>
      </c>
      <c r="C54" s="104" t="s">
        <v>0</v>
      </c>
      <c r="D54" s="105" t="s">
        <v>602</v>
      </c>
      <c r="E54" s="106" t="s">
        <v>603</v>
      </c>
      <c r="F54" s="103" t="s">
        <v>260</v>
      </c>
      <c r="G54" s="103" t="s">
        <v>287</v>
      </c>
      <c r="H54" s="107">
        <f t="shared" si="0"/>
        <v>2000000</v>
      </c>
      <c r="I54" s="107">
        <v>2000000</v>
      </c>
      <c r="J54" s="107">
        <v>0</v>
      </c>
    </row>
    <row r="55" spans="1:10" s="108" customFormat="1" ht="30" x14ac:dyDescent="0.25">
      <c r="A55" s="103">
        <v>42</v>
      </c>
      <c r="B55" s="103" t="s">
        <v>248</v>
      </c>
      <c r="C55" s="104" t="s">
        <v>0</v>
      </c>
      <c r="D55" s="105" t="s">
        <v>604</v>
      </c>
      <c r="E55" s="106" t="s">
        <v>603</v>
      </c>
      <c r="F55" s="103" t="s">
        <v>260</v>
      </c>
      <c r="G55" s="103" t="s">
        <v>287</v>
      </c>
      <c r="H55" s="107">
        <f t="shared" si="0"/>
        <v>6000000</v>
      </c>
      <c r="I55" s="107">
        <v>6000000</v>
      </c>
      <c r="J55" s="107">
        <v>0</v>
      </c>
    </row>
    <row r="56" spans="1:10" s="108" customFormat="1" ht="30" x14ac:dyDescent="0.25">
      <c r="A56" s="103">
        <v>43</v>
      </c>
      <c r="B56" s="103" t="s">
        <v>248</v>
      </c>
      <c r="C56" s="104" t="s">
        <v>0</v>
      </c>
      <c r="D56" s="105" t="s">
        <v>605</v>
      </c>
      <c r="E56" s="106" t="s">
        <v>603</v>
      </c>
      <c r="F56" s="103" t="s">
        <v>260</v>
      </c>
      <c r="G56" s="103" t="s">
        <v>287</v>
      </c>
      <c r="H56" s="107">
        <f t="shared" si="0"/>
        <v>10000000</v>
      </c>
      <c r="I56" s="107">
        <v>10000000</v>
      </c>
      <c r="J56" s="107">
        <v>0</v>
      </c>
    </row>
    <row r="57" spans="1:10" s="108" customFormat="1" ht="45" x14ac:dyDescent="0.25">
      <c r="A57" s="103">
        <v>44</v>
      </c>
      <c r="B57" s="103" t="s">
        <v>248</v>
      </c>
      <c r="C57" s="104" t="s">
        <v>0</v>
      </c>
      <c r="D57" s="105" t="s">
        <v>606</v>
      </c>
      <c r="E57" s="106" t="s">
        <v>603</v>
      </c>
      <c r="F57" s="103" t="s">
        <v>260</v>
      </c>
      <c r="G57" s="103" t="s">
        <v>287</v>
      </c>
      <c r="H57" s="107">
        <f t="shared" si="0"/>
        <v>20000000</v>
      </c>
      <c r="I57" s="107">
        <v>20000000</v>
      </c>
      <c r="J57" s="107">
        <v>0</v>
      </c>
    </row>
    <row r="58" spans="1:10" s="108" customFormat="1" ht="30" x14ac:dyDescent="0.25">
      <c r="A58" s="103">
        <v>45</v>
      </c>
      <c r="B58" s="103" t="s">
        <v>248</v>
      </c>
      <c r="C58" s="104" t="s">
        <v>0</v>
      </c>
      <c r="D58" s="105" t="s">
        <v>607</v>
      </c>
      <c r="E58" s="106" t="s">
        <v>603</v>
      </c>
      <c r="F58" s="103" t="s">
        <v>260</v>
      </c>
      <c r="G58" s="103" t="s">
        <v>287</v>
      </c>
      <c r="H58" s="107">
        <f t="shared" si="0"/>
        <v>3000000</v>
      </c>
      <c r="I58" s="107">
        <v>3000000</v>
      </c>
      <c r="J58" s="107">
        <v>0</v>
      </c>
    </row>
    <row r="59" spans="1:10" s="108" customFormat="1" ht="30" x14ac:dyDescent="0.25">
      <c r="A59" s="103">
        <v>46</v>
      </c>
      <c r="B59" s="103" t="s">
        <v>248</v>
      </c>
      <c r="C59" s="104" t="s">
        <v>0</v>
      </c>
      <c r="D59" s="105" t="s">
        <v>608</v>
      </c>
      <c r="E59" s="106" t="s">
        <v>603</v>
      </c>
      <c r="F59" s="103" t="s">
        <v>260</v>
      </c>
      <c r="G59" s="103" t="s">
        <v>287</v>
      </c>
      <c r="H59" s="107">
        <f t="shared" si="0"/>
        <v>2000000</v>
      </c>
      <c r="I59" s="107">
        <v>2000000</v>
      </c>
      <c r="J59" s="107">
        <v>0</v>
      </c>
    </row>
    <row r="60" spans="1:10" s="108" customFormat="1" ht="30" x14ac:dyDescent="0.25">
      <c r="A60" s="103">
        <v>47</v>
      </c>
      <c r="B60" s="103" t="s">
        <v>248</v>
      </c>
      <c r="C60" s="104" t="s">
        <v>0</v>
      </c>
      <c r="D60" s="105" t="s">
        <v>291</v>
      </c>
      <c r="E60" s="106" t="s">
        <v>260</v>
      </c>
      <c r="F60" s="103" t="s">
        <v>260</v>
      </c>
      <c r="G60" s="103" t="s">
        <v>287</v>
      </c>
      <c r="H60" s="107">
        <f t="shared" si="0"/>
        <v>4000000</v>
      </c>
      <c r="I60" s="107">
        <v>4000000</v>
      </c>
      <c r="J60" s="107">
        <v>0</v>
      </c>
    </row>
    <row r="61" spans="1:10" s="108" customFormat="1" ht="45" x14ac:dyDescent="0.25">
      <c r="A61" s="103">
        <v>48</v>
      </c>
      <c r="B61" s="103" t="s">
        <v>248</v>
      </c>
      <c r="C61" s="104" t="s">
        <v>0</v>
      </c>
      <c r="D61" s="105" t="s">
        <v>609</v>
      </c>
      <c r="E61" s="106" t="s">
        <v>260</v>
      </c>
      <c r="F61" s="103" t="s">
        <v>260</v>
      </c>
      <c r="G61" s="103" t="s">
        <v>287</v>
      </c>
      <c r="H61" s="107">
        <f t="shared" si="0"/>
        <v>10000000</v>
      </c>
      <c r="I61" s="107">
        <v>10000000</v>
      </c>
      <c r="J61" s="107">
        <v>0</v>
      </c>
    </row>
    <row r="62" spans="1:10" s="108" customFormat="1" ht="30" x14ac:dyDescent="0.25">
      <c r="A62" s="103">
        <v>49</v>
      </c>
      <c r="B62" s="103" t="s">
        <v>248</v>
      </c>
      <c r="C62" s="104" t="s">
        <v>0</v>
      </c>
      <c r="D62" s="105" t="s">
        <v>610</v>
      </c>
      <c r="E62" s="106" t="s">
        <v>260</v>
      </c>
      <c r="F62" s="103" t="s">
        <v>260</v>
      </c>
      <c r="G62" s="103" t="s">
        <v>287</v>
      </c>
      <c r="H62" s="107">
        <f t="shared" si="0"/>
        <v>30000000</v>
      </c>
      <c r="I62" s="107">
        <v>30000000</v>
      </c>
      <c r="J62" s="107">
        <v>0</v>
      </c>
    </row>
    <row r="63" spans="1:10" s="108" customFormat="1" ht="60" x14ac:dyDescent="0.25">
      <c r="A63" s="103">
        <v>50</v>
      </c>
      <c r="B63" s="103" t="s">
        <v>248</v>
      </c>
      <c r="C63" s="104" t="s">
        <v>0</v>
      </c>
      <c r="D63" s="105" t="s">
        <v>611</v>
      </c>
      <c r="E63" s="106" t="s">
        <v>263</v>
      </c>
      <c r="F63" s="103" t="s">
        <v>263</v>
      </c>
      <c r="G63" s="103" t="s">
        <v>251</v>
      </c>
      <c r="H63" s="107">
        <f t="shared" si="0"/>
        <v>9470779.7899999991</v>
      </c>
      <c r="I63" s="107"/>
      <c r="J63" s="107">
        <v>9470779.7899999991</v>
      </c>
    </row>
    <row r="64" spans="1:10" s="108" customFormat="1" ht="45" x14ac:dyDescent="0.25">
      <c r="A64" s="103">
        <v>51</v>
      </c>
      <c r="B64" s="103" t="s">
        <v>248</v>
      </c>
      <c r="C64" s="104" t="s">
        <v>0</v>
      </c>
      <c r="D64" s="105" t="s">
        <v>262</v>
      </c>
      <c r="E64" s="106" t="s">
        <v>263</v>
      </c>
      <c r="F64" s="103" t="s">
        <v>263</v>
      </c>
      <c r="G64" s="103" t="s">
        <v>287</v>
      </c>
      <c r="H64" s="107">
        <f t="shared" si="0"/>
        <v>8140823.8411500007</v>
      </c>
      <c r="I64" s="107">
        <v>0</v>
      </c>
      <c r="J64" s="107">
        <v>8140823.8411500007</v>
      </c>
    </row>
    <row r="65" spans="1:10" s="108" customFormat="1" ht="30" x14ac:dyDescent="0.25">
      <c r="A65" s="103">
        <v>52</v>
      </c>
      <c r="B65" s="103" t="s">
        <v>248</v>
      </c>
      <c r="C65" s="104" t="s">
        <v>0</v>
      </c>
      <c r="D65" s="105" t="s">
        <v>612</v>
      </c>
      <c r="E65" s="106" t="s">
        <v>613</v>
      </c>
      <c r="F65" s="103" t="s">
        <v>335</v>
      </c>
      <c r="G65" s="103" t="s">
        <v>251</v>
      </c>
      <c r="H65" s="107">
        <f t="shared" si="0"/>
        <v>5000000</v>
      </c>
      <c r="I65" s="107">
        <v>2500000</v>
      </c>
      <c r="J65" s="107">
        <v>2500000</v>
      </c>
    </row>
    <row r="66" spans="1:10" s="108" customFormat="1" ht="30" x14ac:dyDescent="0.25">
      <c r="A66" s="103">
        <v>53</v>
      </c>
      <c r="B66" s="103" t="s">
        <v>248</v>
      </c>
      <c r="C66" s="104" t="s">
        <v>0</v>
      </c>
      <c r="D66" s="105" t="s">
        <v>264</v>
      </c>
      <c r="E66" s="106" t="s">
        <v>265</v>
      </c>
      <c r="F66" s="103" t="s">
        <v>266</v>
      </c>
      <c r="G66" s="103" t="s">
        <v>251</v>
      </c>
      <c r="H66" s="107">
        <f t="shared" si="0"/>
        <v>3530488.3187529454</v>
      </c>
      <c r="I66" s="107">
        <v>1765244.1593764727</v>
      </c>
      <c r="J66" s="107">
        <v>1765244.1593764727</v>
      </c>
    </row>
    <row r="67" spans="1:10" s="108" customFormat="1" ht="45" x14ac:dyDescent="0.25">
      <c r="A67" s="103">
        <v>54</v>
      </c>
      <c r="B67" s="103" t="s">
        <v>248</v>
      </c>
      <c r="C67" s="104" t="s">
        <v>0</v>
      </c>
      <c r="D67" s="105" t="s">
        <v>292</v>
      </c>
      <c r="E67" s="106" t="s">
        <v>265</v>
      </c>
      <c r="F67" s="103" t="s">
        <v>293</v>
      </c>
      <c r="G67" s="103" t="s">
        <v>287</v>
      </c>
      <c r="H67" s="107">
        <f t="shared" si="0"/>
        <v>615724.92183385603</v>
      </c>
      <c r="I67" s="107">
        <v>615724.92183385603</v>
      </c>
      <c r="J67" s="107">
        <v>0</v>
      </c>
    </row>
    <row r="68" spans="1:10" s="108" customFormat="1" ht="30" x14ac:dyDescent="0.25">
      <c r="A68" s="103">
        <v>55</v>
      </c>
      <c r="B68" s="103" t="s">
        <v>248</v>
      </c>
      <c r="C68" s="104" t="s">
        <v>0</v>
      </c>
      <c r="D68" s="105" t="s">
        <v>294</v>
      </c>
      <c r="E68" s="106" t="s">
        <v>295</v>
      </c>
      <c r="F68" s="103" t="s">
        <v>295</v>
      </c>
      <c r="G68" s="103" t="s">
        <v>287</v>
      </c>
      <c r="H68" s="107">
        <f t="shared" si="0"/>
        <v>3067943.5712351999</v>
      </c>
      <c r="I68" s="107">
        <v>3067943.5712351999</v>
      </c>
      <c r="J68" s="107">
        <v>0</v>
      </c>
    </row>
    <row r="69" spans="1:10" s="108" customFormat="1" ht="30" x14ac:dyDescent="0.25">
      <c r="A69" s="103">
        <v>56</v>
      </c>
      <c r="B69" s="103" t="s">
        <v>248</v>
      </c>
      <c r="C69" s="104" t="s">
        <v>0</v>
      </c>
      <c r="D69" s="105" t="s">
        <v>296</v>
      </c>
      <c r="E69" s="106" t="s">
        <v>295</v>
      </c>
      <c r="F69" s="103" t="s">
        <v>295</v>
      </c>
      <c r="G69" s="103" t="s">
        <v>287</v>
      </c>
      <c r="H69" s="107">
        <f t="shared" si="0"/>
        <v>680524.32</v>
      </c>
      <c r="I69" s="107">
        <v>680524.32</v>
      </c>
      <c r="J69" s="107">
        <v>0</v>
      </c>
    </row>
    <row r="70" spans="1:10" s="108" customFormat="1" ht="30" x14ac:dyDescent="0.25">
      <c r="A70" s="103">
        <v>57</v>
      </c>
      <c r="B70" s="103" t="s">
        <v>248</v>
      </c>
      <c r="C70" s="104" t="s">
        <v>0</v>
      </c>
      <c r="D70" s="105" t="s">
        <v>614</v>
      </c>
      <c r="E70" s="106" t="s">
        <v>356</v>
      </c>
      <c r="F70" s="103" t="s">
        <v>356</v>
      </c>
      <c r="G70" s="103" t="s">
        <v>287</v>
      </c>
      <c r="H70" s="107">
        <f t="shared" si="0"/>
        <v>5500000</v>
      </c>
      <c r="I70" s="107">
        <v>5500000</v>
      </c>
      <c r="J70" s="107">
        <v>0</v>
      </c>
    </row>
    <row r="71" spans="1:10" s="108" customFormat="1" ht="45" x14ac:dyDescent="0.25">
      <c r="A71" s="103">
        <v>58</v>
      </c>
      <c r="B71" s="103" t="s">
        <v>248</v>
      </c>
      <c r="C71" s="104" t="s">
        <v>0</v>
      </c>
      <c r="D71" s="105" t="s">
        <v>615</v>
      </c>
      <c r="E71" s="106" t="s">
        <v>297</v>
      </c>
      <c r="F71" s="103" t="s">
        <v>297</v>
      </c>
      <c r="G71" s="103" t="s">
        <v>287</v>
      </c>
      <c r="H71" s="107">
        <f t="shared" si="0"/>
        <v>1500000</v>
      </c>
      <c r="I71" s="107">
        <v>1500000</v>
      </c>
      <c r="J71" s="107">
        <v>0</v>
      </c>
    </row>
    <row r="72" spans="1:10" s="108" customFormat="1" ht="30" x14ac:dyDescent="0.25">
      <c r="A72" s="103">
        <v>59</v>
      </c>
      <c r="B72" s="103" t="s">
        <v>248</v>
      </c>
      <c r="C72" s="104" t="s">
        <v>0</v>
      </c>
      <c r="D72" s="105" t="s">
        <v>616</v>
      </c>
      <c r="E72" s="106" t="s">
        <v>617</v>
      </c>
      <c r="F72" s="103" t="s">
        <v>617</v>
      </c>
      <c r="G72" s="103" t="s">
        <v>251</v>
      </c>
      <c r="H72" s="107">
        <f t="shared" si="0"/>
        <v>9034186.7864539828</v>
      </c>
      <c r="I72" s="107">
        <v>4517093.3932269914</v>
      </c>
      <c r="J72" s="107">
        <v>4517093.3932269914</v>
      </c>
    </row>
    <row r="73" spans="1:10" s="108" customFormat="1" ht="30" x14ac:dyDescent="0.25">
      <c r="A73" s="103">
        <v>60</v>
      </c>
      <c r="B73" s="103" t="s">
        <v>248</v>
      </c>
      <c r="C73" s="104" t="s">
        <v>0</v>
      </c>
      <c r="D73" s="105" t="s">
        <v>618</v>
      </c>
      <c r="E73" s="106" t="s">
        <v>619</v>
      </c>
      <c r="F73" s="103" t="s">
        <v>619</v>
      </c>
      <c r="G73" s="103" t="s">
        <v>287</v>
      </c>
      <c r="H73" s="107">
        <f t="shared" si="0"/>
        <v>30000000</v>
      </c>
      <c r="I73" s="107">
        <v>15000000</v>
      </c>
      <c r="J73" s="107">
        <v>15000000</v>
      </c>
    </row>
    <row r="74" spans="1:10" s="108" customFormat="1" ht="30" x14ac:dyDescent="0.25">
      <c r="A74" s="103">
        <v>61</v>
      </c>
      <c r="B74" s="103" t="s">
        <v>248</v>
      </c>
      <c r="C74" s="104" t="s">
        <v>0</v>
      </c>
      <c r="D74" s="105" t="s">
        <v>267</v>
      </c>
      <c r="E74" s="106" t="s">
        <v>268</v>
      </c>
      <c r="F74" s="103" t="s">
        <v>268</v>
      </c>
      <c r="G74" s="103" t="s">
        <v>287</v>
      </c>
      <c r="H74" s="107">
        <f t="shared" si="0"/>
        <v>5007951.5062500006</v>
      </c>
      <c r="I74" s="107">
        <v>5007951.5062500006</v>
      </c>
      <c r="J74" s="107">
        <v>0</v>
      </c>
    </row>
    <row r="75" spans="1:10" s="108" customFormat="1" ht="30" x14ac:dyDescent="0.25">
      <c r="A75" s="103">
        <v>62</v>
      </c>
      <c r="B75" s="103" t="s">
        <v>248</v>
      </c>
      <c r="C75" s="104" t="s">
        <v>0</v>
      </c>
      <c r="D75" s="105" t="s">
        <v>620</v>
      </c>
      <c r="E75" s="106" t="s">
        <v>268</v>
      </c>
      <c r="F75" s="103" t="s">
        <v>268</v>
      </c>
      <c r="G75" s="103" t="s">
        <v>287</v>
      </c>
      <c r="H75" s="107">
        <f t="shared" si="0"/>
        <v>3706573.2089320845</v>
      </c>
      <c r="I75" s="107">
        <v>3706573.2089320845</v>
      </c>
      <c r="J75" s="107">
        <v>0</v>
      </c>
    </row>
    <row r="76" spans="1:10" s="108" customFormat="1" ht="45" x14ac:dyDescent="0.25">
      <c r="A76" s="103">
        <v>63</v>
      </c>
      <c r="B76" s="103" t="s">
        <v>248</v>
      </c>
      <c r="C76" s="104" t="s">
        <v>0</v>
      </c>
      <c r="D76" s="105" t="s">
        <v>621</v>
      </c>
      <c r="E76" s="106" t="s">
        <v>622</v>
      </c>
      <c r="F76" s="103" t="s">
        <v>623</v>
      </c>
      <c r="G76" s="103" t="s">
        <v>287</v>
      </c>
      <c r="H76" s="107">
        <f t="shared" si="0"/>
        <v>3000000</v>
      </c>
      <c r="I76" s="107">
        <v>3000000</v>
      </c>
      <c r="J76" s="107">
        <v>0</v>
      </c>
    </row>
    <row r="77" spans="1:10" s="108" customFormat="1" ht="30" x14ac:dyDescent="0.25">
      <c r="A77" s="103">
        <v>64</v>
      </c>
      <c r="B77" s="103" t="s">
        <v>248</v>
      </c>
      <c r="C77" s="104" t="s">
        <v>0</v>
      </c>
      <c r="D77" s="105" t="s">
        <v>624</v>
      </c>
      <c r="E77" s="106" t="s">
        <v>625</v>
      </c>
      <c r="F77" s="103" t="s">
        <v>626</v>
      </c>
      <c r="G77" s="103" t="s">
        <v>287</v>
      </c>
      <c r="H77" s="107">
        <f t="shared" si="0"/>
        <v>12000000</v>
      </c>
      <c r="I77" s="107">
        <v>12000000</v>
      </c>
      <c r="J77" s="107">
        <v>0</v>
      </c>
    </row>
    <row r="78" spans="1:10" s="108" customFormat="1" ht="45" x14ac:dyDescent="0.25">
      <c r="A78" s="103">
        <v>65</v>
      </c>
      <c r="B78" s="103" t="s">
        <v>248</v>
      </c>
      <c r="C78" s="104" t="s">
        <v>0</v>
      </c>
      <c r="D78" s="105" t="s">
        <v>627</v>
      </c>
      <c r="E78" s="106" t="s">
        <v>358</v>
      </c>
      <c r="F78" s="103" t="s">
        <v>358</v>
      </c>
      <c r="G78" s="103" t="s">
        <v>287</v>
      </c>
      <c r="H78" s="107">
        <f t="shared" si="0"/>
        <v>1500000</v>
      </c>
      <c r="I78" s="107">
        <v>1500000</v>
      </c>
      <c r="J78" s="107">
        <v>0</v>
      </c>
    </row>
    <row r="79" spans="1:10" s="108" customFormat="1" ht="30" x14ac:dyDescent="0.25">
      <c r="A79" s="103">
        <v>66</v>
      </c>
      <c r="B79" s="103" t="s">
        <v>248</v>
      </c>
      <c r="C79" s="104" t="s">
        <v>0</v>
      </c>
      <c r="D79" s="105" t="s">
        <v>628</v>
      </c>
      <c r="E79" s="106" t="s">
        <v>311</v>
      </c>
      <c r="F79" s="103" t="s">
        <v>311</v>
      </c>
      <c r="G79" s="103" t="s">
        <v>287</v>
      </c>
      <c r="H79" s="107">
        <f t="shared" ref="H79:H98" si="1">I79+J79</f>
        <v>1000000</v>
      </c>
      <c r="I79" s="107">
        <v>1000000</v>
      </c>
      <c r="J79" s="107">
        <v>0</v>
      </c>
    </row>
    <row r="80" spans="1:10" s="108" customFormat="1" ht="30" x14ac:dyDescent="0.25">
      <c r="A80" s="103">
        <v>67</v>
      </c>
      <c r="B80" s="103" t="s">
        <v>248</v>
      </c>
      <c r="C80" s="104" t="s">
        <v>0</v>
      </c>
      <c r="D80" s="105" t="s">
        <v>629</v>
      </c>
      <c r="E80" s="106" t="s">
        <v>311</v>
      </c>
      <c r="F80" s="103" t="s">
        <v>630</v>
      </c>
      <c r="G80" s="103" t="s">
        <v>287</v>
      </c>
      <c r="H80" s="107">
        <f t="shared" si="1"/>
        <v>3000000</v>
      </c>
      <c r="I80" s="107">
        <v>3000000</v>
      </c>
      <c r="J80" s="107">
        <v>0</v>
      </c>
    </row>
    <row r="81" spans="1:10" s="108" customFormat="1" ht="45" x14ac:dyDescent="0.25">
      <c r="A81" s="103">
        <v>68</v>
      </c>
      <c r="B81" s="103" t="s">
        <v>248</v>
      </c>
      <c r="C81" s="104" t="s">
        <v>0</v>
      </c>
      <c r="D81" s="105" t="s">
        <v>269</v>
      </c>
      <c r="E81" s="106" t="s">
        <v>270</v>
      </c>
      <c r="F81" s="103" t="s">
        <v>271</v>
      </c>
      <c r="G81" s="103" t="s">
        <v>287</v>
      </c>
      <c r="H81" s="107">
        <f t="shared" si="1"/>
        <v>600000</v>
      </c>
      <c r="I81" s="107">
        <v>600000</v>
      </c>
      <c r="J81" s="107">
        <v>0</v>
      </c>
    </row>
    <row r="82" spans="1:10" s="108" customFormat="1" ht="45" x14ac:dyDescent="0.25">
      <c r="A82" s="103">
        <v>69</v>
      </c>
      <c r="B82" s="103" t="s">
        <v>248</v>
      </c>
      <c r="C82" s="104" t="s">
        <v>0</v>
      </c>
      <c r="D82" s="105" t="s">
        <v>631</v>
      </c>
      <c r="E82" s="106" t="s">
        <v>270</v>
      </c>
      <c r="F82" s="103" t="s">
        <v>272</v>
      </c>
      <c r="G82" s="103" t="s">
        <v>287</v>
      </c>
      <c r="H82" s="107">
        <f t="shared" si="1"/>
        <v>850000</v>
      </c>
      <c r="I82" s="107">
        <v>850000</v>
      </c>
      <c r="J82" s="107">
        <v>0</v>
      </c>
    </row>
    <row r="83" spans="1:10" s="108" customFormat="1" ht="45" x14ac:dyDescent="0.25">
      <c r="A83" s="103">
        <v>70</v>
      </c>
      <c r="B83" s="103" t="s">
        <v>248</v>
      </c>
      <c r="C83" s="104" t="s">
        <v>0</v>
      </c>
      <c r="D83" s="105" t="s">
        <v>275</v>
      </c>
      <c r="E83" s="106" t="s">
        <v>276</v>
      </c>
      <c r="F83" s="103" t="s">
        <v>276</v>
      </c>
      <c r="G83" s="103" t="s">
        <v>287</v>
      </c>
      <c r="H83" s="107">
        <f t="shared" si="1"/>
        <v>4595212.2920000004</v>
      </c>
      <c r="I83" s="107">
        <v>4595212.2920000004</v>
      </c>
      <c r="J83" s="107">
        <v>0</v>
      </c>
    </row>
    <row r="84" spans="1:10" s="108" customFormat="1" ht="30" x14ac:dyDescent="0.25">
      <c r="A84" s="103">
        <v>71</v>
      </c>
      <c r="B84" s="103" t="s">
        <v>248</v>
      </c>
      <c r="C84" s="104" t="s">
        <v>0</v>
      </c>
      <c r="D84" s="105" t="s">
        <v>632</v>
      </c>
      <c r="E84" s="106" t="s">
        <v>633</v>
      </c>
      <c r="F84" s="103" t="s">
        <v>634</v>
      </c>
      <c r="G84" s="103" t="s">
        <v>251</v>
      </c>
      <c r="H84" s="107">
        <f t="shared" si="1"/>
        <v>1680000</v>
      </c>
      <c r="I84" s="107">
        <v>1680000</v>
      </c>
      <c r="J84" s="107">
        <v>0</v>
      </c>
    </row>
    <row r="85" spans="1:10" s="108" customFormat="1" ht="30" x14ac:dyDescent="0.25">
      <c r="A85" s="103">
        <v>72</v>
      </c>
      <c r="B85" s="103" t="s">
        <v>248</v>
      </c>
      <c r="C85" s="104" t="s">
        <v>0</v>
      </c>
      <c r="D85" s="105" t="s">
        <v>299</v>
      </c>
      <c r="E85" s="106" t="s">
        <v>300</v>
      </c>
      <c r="F85" s="103" t="s">
        <v>301</v>
      </c>
      <c r="G85" s="103" t="s">
        <v>287</v>
      </c>
      <c r="H85" s="107">
        <f t="shared" si="1"/>
        <v>1650000.0000000002</v>
      </c>
      <c r="I85" s="107">
        <v>1650000.0000000002</v>
      </c>
      <c r="J85" s="107">
        <v>0</v>
      </c>
    </row>
    <row r="86" spans="1:10" s="108" customFormat="1" ht="45" x14ac:dyDescent="0.25">
      <c r="A86" s="103">
        <v>73</v>
      </c>
      <c r="B86" s="103" t="s">
        <v>248</v>
      </c>
      <c r="C86" s="104" t="s">
        <v>0</v>
      </c>
      <c r="D86" s="105" t="s">
        <v>635</v>
      </c>
      <c r="E86" s="106" t="s">
        <v>273</v>
      </c>
      <c r="F86" s="103" t="s">
        <v>274</v>
      </c>
      <c r="G86" s="103" t="s">
        <v>287</v>
      </c>
      <c r="H86" s="107">
        <f t="shared" si="1"/>
        <v>12792643.216500001</v>
      </c>
      <c r="I86" s="107">
        <v>12792643.216500001</v>
      </c>
      <c r="J86" s="107">
        <v>0</v>
      </c>
    </row>
    <row r="87" spans="1:10" s="108" customFormat="1" ht="75" x14ac:dyDescent="0.25">
      <c r="A87" s="103">
        <v>74</v>
      </c>
      <c r="B87" s="103" t="s">
        <v>248</v>
      </c>
      <c r="C87" s="104" t="s">
        <v>0</v>
      </c>
      <c r="D87" s="105" t="s">
        <v>636</v>
      </c>
      <c r="E87" s="106" t="s">
        <v>273</v>
      </c>
      <c r="F87" s="103" t="s">
        <v>274</v>
      </c>
      <c r="G87" s="103" t="s">
        <v>287</v>
      </c>
      <c r="H87" s="107">
        <f t="shared" si="1"/>
        <v>12343621.531500001</v>
      </c>
      <c r="I87" s="107">
        <v>12343621.531500001</v>
      </c>
      <c r="J87" s="107">
        <v>0</v>
      </c>
    </row>
    <row r="88" spans="1:10" s="108" customFormat="1" ht="60" x14ac:dyDescent="0.25">
      <c r="A88" s="103">
        <v>75</v>
      </c>
      <c r="B88" s="103" t="s">
        <v>248</v>
      </c>
      <c r="C88" s="104" t="s">
        <v>0</v>
      </c>
      <c r="D88" s="105" t="s">
        <v>637</v>
      </c>
      <c r="E88" s="106" t="s">
        <v>638</v>
      </c>
      <c r="F88" s="103" t="s">
        <v>638</v>
      </c>
      <c r="G88" s="103" t="s">
        <v>287</v>
      </c>
      <c r="H88" s="107">
        <f t="shared" si="1"/>
        <v>1716484.92381984</v>
      </c>
      <c r="I88" s="107">
        <v>1716484.92381984</v>
      </c>
      <c r="J88" s="107">
        <v>0</v>
      </c>
    </row>
    <row r="89" spans="1:10" s="108" customFormat="1" ht="30" x14ac:dyDescent="0.25">
      <c r="A89" s="103">
        <v>76</v>
      </c>
      <c r="B89" s="103" t="s">
        <v>248</v>
      </c>
      <c r="C89" s="104" t="s">
        <v>0</v>
      </c>
      <c r="D89" s="105" t="s">
        <v>639</v>
      </c>
      <c r="E89" s="106" t="s">
        <v>277</v>
      </c>
      <c r="F89" s="103" t="s">
        <v>298</v>
      </c>
      <c r="G89" s="103" t="s">
        <v>287</v>
      </c>
      <c r="H89" s="107">
        <f t="shared" si="1"/>
        <v>1500000</v>
      </c>
      <c r="I89" s="107">
        <v>1500000</v>
      </c>
      <c r="J89" s="107">
        <v>0</v>
      </c>
    </row>
    <row r="90" spans="1:10" s="108" customFormat="1" ht="30" x14ac:dyDescent="0.25">
      <c r="A90" s="103">
        <v>77</v>
      </c>
      <c r="B90" s="103" t="s">
        <v>248</v>
      </c>
      <c r="C90" s="104" t="s">
        <v>0</v>
      </c>
      <c r="D90" s="105" t="s">
        <v>640</v>
      </c>
      <c r="E90" s="106" t="s">
        <v>279</v>
      </c>
      <c r="F90" s="103" t="s">
        <v>279</v>
      </c>
      <c r="G90" s="103" t="s">
        <v>251</v>
      </c>
      <c r="H90" s="107">
        <f t="shared" si="1"/>
        <v>13198170.821</v>
      </c>
      <c r="I90" s="107">
        <v>0</v>
      </c>
      <c r="J90" s="107">
        <v>13198170.821</v>
      </c>
    </row>
    <row r="91" spans="1:10" s="108" customFormat="1" ht="30" x14ac:dyDescent="0.25">
      <c r="A91" s="103">
        <v>78</v>
      </c>
      <c r="B91" s="103" t="s">
        <v>248</v>
      </c>
      <c r="C91" s="104" t="s">
        <v>0</v>
      </c>
      <c r="D91" s="105" t="s">
        <v>641</v>
      </c>
      <c r="E91" s="106" t="s">
        <v>279</v>
      </c>
      <c r="F91" s="103" t="s">
        <v>306</v>
      </c>
      <c r="G91" s="103" t="s">
        <v>251</v>
      </c>
      <c r="H91" s="107">
        <f t="shared" si="1"/>
        <v>3482010</v>
      </c>
      <c r="I91" s="107">
        <v>1741005</v>
      </c>
      <c r="J91" s="107">
        <v>1741005</v>
      </c>
    </row>
    <row r="92" spans="1:10" s="108" customFormat="1" ht="60" x14ac:dyDescent="0.25">
      <c r="A92" s="103">
        <v>79</v>
      </c>
      <c r="B92" s="103" t="s">
        <v>248</v>
      </c>
      <c r="C92" s="104" t="s">
        <v>0</v>
      </c>
      <c r="D92" s="105" t="s">
        <v>278</v>
      </c>
      <c r="E92" s="106" t="s">
        <v>279</v>
      </c>
      <c r="F92" s="103" t="s">
        <v>279</v>
      </c>
      <c r="G92" s="103" t="s">
        <v>287</v>
      </c>
      <c r="H92" s="107">
        <f t="shared" si="1"/>
        <v>2637976</v>
      </c>
      <c r="I92" s="107">
        <v>2637976</v>
      </c>
      <c r="J92" s="107">
        <v>0</v>
      </c>
    </row>
    <row r="93" spans="1:10" s="108" customFormat="1" ht="30" x14ac:dyDescent="0.25">
      <c r="A93" s="103">
        <v>80</v>
      </c>
      <c r="B93" s="103" t="s">
        <v>248</v>
      </c>
      <c r="C93" s="104" t="s">
        <v>0</v>
      </c>
      <c r="D93" s="105" t="s">
        <v>392</v>
      </c>
      <c r="E93" s="106" t="s">
        <v>279</v>
      </c>
      <c r="F93" s="103" t="s">
        <v>306</v>
      </c>
      <c r="G93" s="103" t="s">
        <v>287</v>
      </c>
      <c r="H93" s="107">
        <f t="shared" si="1"/>
        <v>1000000</v>
      </c>
      <c r="I93" s="107">
        <v>1000000</v>
      </c>
      <c r="J93" s="107">
        <v>0</v>
      </c>
    </row>
    <row r="94" spans="1:10" s="108" customFormat="1" ht="30" x14ac:dyDescent="0.25">
      <c r="A94" s="103">
        <v>81</v>
      </c>
      <c r="B94" s="103" t="s">
        <v>248</v>
      </c>
      <c r="C94" s="104" t="s">
        <v>0</v>
      </c>
      <c r="D94" s="105" t="s">
        <v>642</v>
      </c>
      <c r="E94" s="106" t="s">
        <v>306</v>
      </c>
      <c r="F94" s="103" t="s">
        <v>306</v>
      </c>
      <c r="G94" s="103" t="s">
        <v>287</v>
      </c>
      <c r="H94" s="107">
        <f t="shared" si="1"/>
        <v>60000000</v>
      </c>
      <c r="I94" s="107">
        <v>60000000</v>
      </c>
      <c r="J94" s="107">
        <v>0</v>
      </c>
    </row>
    <row r="95" spans="1:10" s="108" customFormat="1" ht="30" x14ac:dyDescent="0.25">
      <c r="A95" s="103">
        <v>82</v>
      </c>
      <c r="B95" s="103" t="s">
        <v>248</v>
      </c>
      <c r="C95" s="104" t="s">
        <v>0</v>
      </c>
      <c r="D95" s="105" t="s">
        <v>643</v>
      </c>
      <c r="E95" s="106" t="s">
        <v>306</v>
      </c>
      <c r="F95" s="103" t="s">
        <v>306</v>
      </c>
      <c r="G95" s="103" t="s">
        <v>287</v>
      </c>
      <c r="H95" s="107">
        <f t="shared" si="1"/>
        <v>6000000</v>
      </c>
      <c r="I95" s="107">
        <v>6000000</v>
      </c>
      <c r="J95" s="107">
        <v>0</v>
      </c>
    </row>
    <row r="96" spans="1:10" s="108" customFormat="1" ht="45" x14ac:dyDescent="0.25">
      <c r="A96" s="103">
        <v>83</v>
      </c>
      <c r="B96" s="103" t="s">
        <v>248</v>
      </c>
      <c r="C96" s="104" t="s">
        <v>0</v>
      </c>
      <c r="D96" s="105" t="s">
        <v>644</v>
      </c>
      <c r="E96" s="106" t="s">
        <v>306</v>
      </c>
      <c r="F96" s="103" t="s">
        <v>306</v>
      </c>
      <c r="G96" s="103" t="s">
        <v>287</v>
      </c>
      <c r="H96" s="107">
        <f t="shared" si="1"/>
        <v>10000000</v>
      </c>
      <c r="I96" s="107">
        <v>10000000</v>
      </c>
      <c r="J96" s="107">
        <v>0</v>
      </c>
    </row>
    <row r="97" spans="1:10" s="108" customFormat="1" ht="30" x14ac:dyDescent="0.25">
      <c r="A97" s="103">
        <v>84</v>
      </c>
      <c r="B97" s="103" t="s">
        <v>248</v>
      </c>
      <c r="C97" s="104" t="s">
        <v>0</v>
      </c>
      <c r="D97" s="105" t="s">
        <v>280</v>
      </c>
      <c r="E97" s="106" t="s">
        <v>281</v>
      </c>
      <c r="F97" s="103" t="s">
        <v>281</v>
      </c>
      <c r="G97" s="103" t="s">
        <v>287</v>
      </c>
      <c r="H97" s="107">
        <f t="shared" si="1"/>
        <v>2664705.9780000001</v>
      </c>
      <c r="I97" s="107">
        <v>2664705.9780000001</v>
      </c>
      <c r="J97" s="107">
        <v>0</v>
      </c>
    </row>
    <row r="98" spans="1:10" s="108" customFormat="1" ht="30" x14ac:dyDescent="0.25">
      <c r="A98" s="103">
        <v>85</v>
      </c>
      <c r="B98" s="103" t="s">
        <v>248</v>
      </c>
      <c r="C98" s="104" t="s">
        <v>0</v>
      </c>
      <c r="D98" s="105" t="s">
        <v>282</v>
      </c>
      <c r="E98" s="106" t="s">
        <v>281</v>
      </c>
      <c r="F98" s="103" t="s">
        <v>281</v>
      </c>
      <c r="G98" s="103" t="s">
        <v>287</v>
      </c>
      <c r="H98" s="107">
        <f t="shared" si="1"/>
        <v>882596.00000000012</v>
      </c>
      <c r="I98" s="107">
        <v>882596.00000000012</v>
      </c>
      <c r="J98" s="107">
        <v>0</v>
      </c>
    </row>
    <row r="99" spans="1:10" ht="18" x14ac:dyDescent="0.35">
      <c r="H99" s="110">
        <f>SUM(H14:H98)</f>
        <v>1025260399.72979</v>
      </c>
      <c r="I99" s="110">
        <f>SUM(I14:I98)</f>
        <v>666482230.08482039</v>
      </c>
      <c r="J99" s="110">
        <f>SUM(J14:J98)</f>
        <v>358778169.64496946</v>
      </c>
    </row>
    <row r="101" spans="1:10" ht="28.5" customHeight="1" x14ac:dyDescent="0.3">
      <c r="A101" s="380" t="s">
        <v>302</v>
      </c>
      <c r="B101" s="381"/>
      <c r="C101" s="381"/>
      <c r="D101" s="381"/>
      <c r="E101" s="381"/>
      <c r="F101" s="381"/>
      <c r="G101" s="381"/>
      <c r="H101" s="381"/>
      <c r="I101" s="381"/>
      <c r="J101" s="382"/>
    </row>
    <row r="102" spans="1:10" ht="45" x14ac:dyDescent="0.3">
      <c r="A102" s="103">
        <v>1</v>
      </c>
      <c r="B102" s="103" t="s">
        <v>248</v>
      </c>
      <c r="C102" s="103" t="s">
        <v>303</v>
      </c>
      <c r="D102" s="105" t="s">
        <v>683</v>
      </c>
      <c r="E102" s="111" t="s">
        <v>684</v>
      </c>
      <c r="F102" s="111" t="s">
        <v>685</v>
      </c>
      <c r="G102" s="111" t="s">
        <v>304</v>
      </c>
      <c r="H102" s="112">
        <f>I102+J102</f>
        <v>6500000</v>
      </c>
      <c r="I102" s="112">
        <v>0</v>
      </c>
      <c r="J102" s="112">
        <v>6500000</v>
      </c>
    </row>
    <row r="103" spans="1:10" ht="30" x14ac:dyDescent="0.3">
      <c r="A103" s="103">
        <v>2</v>
      </c>
      <c r="B103" s="103" t="s">
        <v>248</v>
      </c>
      <c r="C103" s="103" t="s">
        <v>303</v>
      </c>
      <c r="D103" s="105" t="s">
        <v>686</v>
      </c>
      <c r="E103" s="111" t="s">
        <v>687</v>
      </c>
      <c r="F103" s="111" t="s">
        <v>688</v>
      </c>
      <c r="G103" s="111" t="s">
        <v>304</v>
      </c>
      <c r="H103" s="112">
        <f t="shared" ref="H103:H166" si="2">I103+J103</f>
        <v>6500000</v>
      </c>
      <c r="I103" s="112">
        <v>0</v>
      </c>
      <c r="J103" s="112">
        <v>6500000</v>
      </c>
    </row>
    <row r="104" spans="1:10" ht="30" x14ac:dyDescent="0.3">
      <c r="A104" s="103">
        <v>3</v>
      </c>
      <c r="B104" s="103" t="s">
        <v>248</v>
      </c>
      <c r="C104" s="103" t="s">
        <v>303</v>
      </c>
      <c r="D104" s="105" t="s">
        <v>689</v>
      </c>
      <c r="E104" s="111" t="s">
        <v>690</v>
      </c>
      <c r="F104" s="111" t="s">
        <v>691</v>
      </c>
      <c r="G104" s="111"/>
      <c r="H104" s="112">
        <f t="shared" si="2"/>
        <v>3500000</v>
      </c>
      <c r="I104" s="112">
        <v>1750000</v>
      </c>
      <c r="J104" s="112">
        <v>1750000</v>
      </c>
    </row>
    <row r="105" spans="1:10" ht="30" x14ac:dyDescent="0.3">
      <c r="A105" s="103">
        <v>4</v>
      </c>
      <c r="B105" s="103" t="s">
        <v>248</v>
      </c>
      <c r="C105" s="103" t="s">
        <v>303</v>
      </c>
      <c r="D105" s="105" t="s">
        <v>692</v>
      </c>
      <c r="E105" s="111" t="s">
        <v>684</v>
      </c>
      <c r="F105" s="111" t="s">
        <v>693</v>
      </c>
      <c r="G105" s="111" t="s">
        <v>304</v>
      </c>
      <c r="H105" s="112">
        <f t="shared" si="2"/>
        <v>3100000</v>
      </c>
      <c r="I105" s="112">
        <v>0</v>
      </c>
      <c r="J105" s="112">
        <v>3100000</v>
      </c>
    </row>
    <row r="106" spans="1:10" ht="30" x14ac:dyDescent="0.3">
      <c r="A106" s="103">
        <v>5</v>
      </c>
      <c r="B106" s="103" t="s">
        <v>248</v>
      </c>
      <c r="C106" s="103" t="s">
        <v>303</v>
      </c>
      <c r="D106" s="105" t="s">
        <v>694</v>
      </c>
      <c r="E106" s="111" t="s">
        <v>684</v>
      </c>
      <c r="F106" s="111" t="s">
        <v>693</v>
      </c>
      <c r="G106" s="111" t="s">
        <v>304</v>
      </c>
      <c r="H106" s="112">
        <f t="shared" si="2"/>
        <v>87000000</v>
      </c>
      <c r="I106" s="112">
        <v>0</v>
      </c>
      <c r="J106" s="112">
        <v>87000000</v>
      </c>
    </row>
    <row r="107" spans="1:10" ht="30" x14ac:dyDescent="0.3">
      <c r="A107" s="103">
        <v>6</v>
      </c>
      <c r="B107" s="103" t="s">
        <v>248</v>
      </c>
      <c r="C107" s="103" t="s">
        <v>303</v>
      </c>
      <c r="D107" s="105" t="s">
        <v>695</v>
      </c>
      <c r="E107" s="111" t="s">
        <v>684</v>
      </c>
      <c r="F107" s="111" t="s">
        <v>684</v>
      </c>
      <c r="G107" s="111" t="s">
        <v>696</v>
      </c>
      <c r="H107" s="112">
        <f t="shared" si="2"/>
        <v>3000000</v>
      </c>
      <c r="I107" s="112">
        <v>3000000</v>
      </c>
      <c r="J107" s="112">
        <v>0</v>
      </c>
    </row>
    <row r="108" spans="1:10" ht="30" x14ac:dyDescent="0.3">
      <c r="A108" s="103">
        <v>7</v>
      </c>
      <c r="B108" s="103" t="s">
        <v>248</v>
      </c>
      <c r="C108" s="103" t="s">
        <v>303</v>
      </c>
      <c r="D108" s="105" t="s">
        <v>697</v>
      </c>
      <c r="E108" s="111" t="s">
        <v>690</v>
      </c>
      <c r="F108" s="111" t="s">
        <v>691</v>
      </c>
      <c r="G108" s="111" t="s">
        <v>696</v>
      </c>
      <c r="H108" s="112">
        <f t="shared" si="2"/>
        <v>3000000</v>
      </c>
      <c r="I108" s="112">
        <v>3000000</v>
      </c>
      <c r="J108" s="112">
        <v>0</v>
      </c>
    </row>
    <row r="109" spans="1:10" ht="30" x14ac:dyDescent="0.3">
      <c r="A109" s="103">
        <v>8</v>
      </c>
      <c r="B109" s="103" t="s">
        <v>248</v>
      </c>
      <c r="C109" s="103" t="s">
        <v>303</v>
      </c>
      <c r="D109" s="105" t="s">
        <v>698</v>
      </c>
      <c r="E109" s="111" t="s">
        <v>687</v>
      </c>
      <c r="F109" s="111" t="s">
        <v>688</v>
      </c>
      <c r="G109" s="111" t="s">
        <v>696</v>
      </c>
      <c r="H109" s="112">
        <f t="shared" si="2"/>
        <v>1500000</v>
      </c>
      <c r="I109" s="112">
        <v>1500000</v>
      </c>
      <c r="J109" s="112">
        <v>0</v>
      </c>
    </row>
    <row r="110" spans="1:10" ht="30" x14ac:dyDescent="0.3">
      <c r="A110" s="103">
        <v>9</v>
      </c>
      <c r="B110" s="103" t="s">
        <v>248</v>
      </c>
      <c r="C110" s="103" t="s">
        <v>303</v>
      </c>
      <c r="D110" s="105" t="s">
        <v>699</v>
      </c>
      <c r="E110" s="111" t="s">
        <v>687</v>
      </c>
      <c r="F110" s="111" t="s">
        <v>688</v>
      </c>
      <c r="G110" s="111" t="s">
        <v>696</v>
      </c>
      <c r="H110" s="112">
        <f t="shared" si="2"/>
        <v>1500000</v>
      </c>
      <c r="I110" s="112">
        <v>1500000</v>
      </c>
      <c r="J110" s="112">
        <v>0</v>
      </c>
    </row>
    <row r="111" spans="1:10" ht="30" x14ac:dyDescent="0.3">
      <c r="A111" s="103">
        <v>10</v>
      </c>
      <c r="B111" s="103" t="s">
        <v>248</v>
      </c>
      <c r="C111" s="103" t="s">
        <v>303</v>
      </c>
      <c r="D111" s="105" t="s">
        <v>700</v>
      </c>
      <c r="E111" s="113" t="s">
        <v>687</v>
      </c>
      <c r="F111" s="113" t="s">
        <v>688</v>
      </c>
      <c r="G111" s="103" t="s">
        <v>696</v>
      </c>
      <c r="H111" s="112">
        <f t="shared" si="2"/>
        <v>2500000</v>
      </c>
      <c r="I111" s="114">
        <v>2500000</v>
      </c>
      <c r="J111" s="114">
        <v>0</v>
      </c>
    </row>
    <row r="112" spans="1:10" ht="30" x14ac:dyDescent="0.3">
      <c r="A112" s="103">
        <v>11</v>
      </c>
      <c r="B112" s="103" t="s">
        <v>248</v>
      </c>
      <c r="C112" s="103" t="s">
        <v>303</v>
      </c>
      <c r="D112" s="105" t="s">
        <v>701</v>
      </c>
      <c r="E112" s="113" t="s">
        <v>687</v>
      </c>
      <c r="F112" s="113" t="s">
        <v>688</v>
      </c>
      <c r="G112" s="103" t="s">
        <v>696</v>
      </c>
      <c r="H112" s="112">
        <f t="shared" si="2"/>
        <v>4000000</v>
      </c>
      <c r="I112" s="114">
        <v>4000000</v>
      </c>
      <c r="J112" s="114">
        <v>0</v>
      </c>
    </row>
    <row r="113" spans="1:10" ht="30" x14ac:dyDescent="0.3">
      <c r="A113" s="103">
        <v>12</v>
      </c>
      <c r="B113" s="103" t="s">
        <v>248</v>
      </c>
      <c r="C113" s="103" t="s">
        <v>303</v>
      </c>
      <c r="D113" s="105" t="s">
        <v>702</v>
      </c>
      <c r="E113" s="113" t="s">
        <v>684</v>
      </c>
      <c r="F113" s="113" t="s">
        <v>684</v>
      </c>
      <c r="G113" s="103" t="s">
        <v>696</v>
      </c>
      <c r="H113" s="112">
        <f t="shared" si="2"/>
        <v>2500000</v>
      </c>
      <c r="I113" s="114">
        <v>2500000</v>
      </c>
      <c r="J113" s="114">
        <v>0</v>
      </c>
    </row>
    <row r="114" spans="1:10" ht="30" x14ac:dyDescent="0.3">
      <c r="A114" s="103">
        <v>13</v>
      </c>
      <c r="B114" s="103" t="s">
        <v>248</v>
      </c>
      <c r="C114" s="103" t="s">
        <v>303</v>
      </c>
      <c r="D114" s="105" t="s">
        <v>703</v>
      </c>
      <c r="E114" s="113" t="s">
        <v>704</v>
      </c>
      <c r="F114" s="113" t="s">
        <v>704</v>
      </c>
      <c r="G114" s="103" t="s">
        <v>304</v>
      </c>
      <c r="H114" s="112">
        <f t="shared" si="2"/>
        <v>6500000</v>
      </c>
      <c r="I114" s="114">
        <v>0</v>
      </c>
      <c r="J114" s="114">
        <v>6500000</v>
      </c>
    </row>
    <row r="115" spans="1:10" ht="30" x14ac:dyDescent="0.3">
      <c r="A115" s="103">
        <v>14</v>
      </c>
      <c r="B115" s="103" t="s">
        <v>248</v>
      </c>
      <c r="C115" s="103" t="s">
        <v>303</v>
      </c>
      <c r="D115" s="105" t="s">
        <v>705</v>
      </c>
      <c r="E115" s="113" t="s">
        <v>706</v>
      </c>
      <c r="F115" s="113" t="s">
        <v>684</v>
      </c>
      <c r="G115" s="103" t="s">
        <v>696</v>
      </c>
      <c r="H115" s="112">
        <f t="shared" si="2"/>
        <v>3000000</v>
      </c>
      <c r="I115" s="114">
        <v>3000000</v>
      </c>
      <c r="J115" s="114">
        <v>0</v>
      </c>
    </row>
    <row r="116" spans="1:10" ht="30" x14ac:dyDescent="0.3">
      <c r="A116" s="103">
        <v>15</v>
      </c>
      <c r="B116" s="103" t="s">
        <v>248</v>
      </c>
      <c r="C116" s="103" t="s">
        <v>303</v>
      </c>
      <c r="D116" s="105" t="s">
        <v>707</v>
      </c>
      <c r="E116" s="113" t="s">
        <v>704</v>
      </c>
      <c r="F116" s="113" t="s">
        <v>704</v>
      </c>
      <c r="G116" s="103" t="s">
        <v>696</v>
      </c>
      <c r="H116" s="112">
        <f t="shared" si="2"/>
        <v>3000000</v>
      </c>
      <c r="I116" s="114">
        <v>3000000</v>
      </c>
      <c r="J116" s="114">
        <v>0</v>
      </c>
    </row>
    <row r="117" spans="1:10" ht="30" x14ac:dyDescent="0.3">
      <c r="A117" s="103">
        <v>16</v>
      </c>
      <c r="B117" s="103" t="s">
        <v>248</v>
      </c>
      <c r="C117" s="103" t="s">
        <v>303</v>
      </c>
      <c r="D117" s="105" t="s">
        <v>708</v>
      </c>
      <c r="E117" s="113" t="s">
        <v>704</v>
      </c>
      <c r="F117" s="113" t="s">
        <v>704</v>
      </c>
      <c r="G117" s="103" t="s">
        <v>696</v>
      </c>
      <c r="H117" s="112">
        <f t="shared" si="2"/>
        <v>1500000</v>
      </c>
      <c r="I117" s="114">
        <v>1500000</v>
      </c>
      <c r="J117" s="114">
        <v>0</v>
      </c>
    </row>
    <row r="118" spans="1:10" ht="30" x14ac:dyDescent="0.3">
      <c r="A118" s="103">
        <v>17</v>
      </c>
      <c r="B118" s="103" t="s">
        <v>248</v>
      </c>
      <c r="C118" s="103" t="s">
        <v>303</v>
      </c>
      <c r="D118" s="105" t="s">
        <v>709</v>
      </c>
      <c r="E118" s="113" t="s">
        <v>704</v>
      </c>
      <c r="F118" s="113" t="s">
        <v>704</v>
      </c>
      <c r="G118" s="103" t="s">
        <v>696</v>
      </c>
      <c r="H118" s="112">
        <f t="shared" si="2"/>
        <v>1500000</v>
      </c>
      <c r="I118" s="114">
        <v>1500000</v>
      </c>
      <c r="J118" s="114">
        <v>0</v>
      </c>
    </row>
    <row r="119" spans="1:10" ht="30" x14ac:dyDescent="0.3">
      <c r="A119" s="103">
        <v>18</v>
      </c>
      <c r="B119" s="103" t="s">
        <v>248</v>
      </c>
      <c r="C119" s="103" t="s">
        <v>303</v>
      </c>
      <c r="D119" s="105" t="s">
        <v>710</v>
      </c>
      <c r="E119" s="113" t="s">
        <v>704</v>
      </c>
      <c r="F119" s="113" t="s">
        <v>704</v>
      </c>
      <c r="G119" s="103" t="s">
        <v>696</v>
      </c>
      <c r="H119" s="112">
        <f t="shared" si="2"/>
        <v>2500000</v>
      </c>
      <c r="I119" s="114">
        <v>2500000</v>
      </c>
      <c r="J119" s="114">
        <v>0</v>
      </c>
    </row>
    <row r="120" spans="1:10" ht="30" x14ac:dyDescent="0.3">
      <c r="A120" s="103">
        <v>19</v>
      </c>
      <c r="B120" s="103" t="s">
        <v>248</v>
      </c>
      <c r="C120" s="103" t="s">
        <v>303</v>
      </c>
      <c r="D120" s="105" t="s">
        <v>711</v>
      </c>
      <c r="E120" s="113" t="s">
        <v>704</v>
      </c>
      <c r="F120" s="113" t="s">
        <v>704</v>
      </c>
      <c r="G120" s="103" t="s">
        <v>696</v>
      </c>
      <c r="H120" s="112">
        <f t="shared" si="2"/>
        <v>4000000</v>
      </c>
      <c r="I120" s="114">
        <v>4000000</v>
      </c>
      <c r="J120" s="114">
        <v>0</v>
      </c>
    </row>
    <row r="121" spans="1:10" ht="30" x14ac:dyDescent="0.3">
      <c r="A121" s="103">
        <v>20</v>
      </c>
      <c r="B121" s="103" t="s">
        <v>248</v>
      </c>
      <c r="C121" s="103" t="s">
        <v>303</v>
      </c>
      <c r="D121" s="105" t="s">
        <v>712</v>
      </c>
      <c r="E121" s="113" t="s">
        <v>684</v>
      </c>
      <c r="F121" s="113" t="s">
        <v>684</v>
      </c>
      <c r="G121" s="103" t="s">
        <v>696</v>
      </c>
      <c r="H121" s="112">
        <f t="shared" si="2"/>
        <v>2000000</v>
      </c>
      <c r="I121" s="114">
        <v>2000000</v>
      </c>
      <c r="J121" s="114">
        <v>0</v>
      </c>
    </row>
    <row r="122" spans="1:10" ht="135" x14ac:dyDescent="0.3">
      <c r="A122" s="103">
        <v>21</v>
      </c>
      <c r="B122" s="103" t="s">
        <v>248</v>
      </c>
      <c r="C122" s="103" t="s">
        <v>303</v>
      </c>
      <c r="D122" s="105" t="s">
        <v>713</v>
      </c>
      <c r="E122" s="113" t="s">
        <v>684</v>
      </c>
      <c r="F122" s="113" t="s">
        <v>684</v>
      </c>
      <c r="G122" s="103" t="s">
        <v>696</v>
      </c>
      <c r="H122" s="112">
        <f t="shared" si="2"/>
        <v>16000000</v>
      </c>
      <c r="I122" s="114">
        <v>16000000</v>
      </c>
      <c r="J122" s="114">
        <v>0</v>
      </c>
    </row>
    <row r="123" spans="1:10" ht="45" x14ac:dyDescent="0.3">
      <c r="A123" s="103">
        <v>22</v>
      </c>
      <c r="B123" s="103" t="s">
        <v>248</v>
      </c>
      <c r="C123" s="103" t="s">
        <v>303</v>
      </c>
      <c r="D123" s="105" t="s">
        <v>714</v>
      </c>
      <c r="E123" s="113" t="s">
        <v>715</v>
      </c>
      <c r="F123" s="113" t="s">
        <v>715</v>
      </c>
      <c r="G123" s="103" t="s">
        <v>304</v>
      </c>
      <c r="H123" s="112">
        <f t="shared" si="2"/>
        <v>5000000</v>
      </c>
      <c r="I123" s="114">
        <v>0</v>
      </c>
      <c r="J123" s="114">
        <v>5000000</v>
      </c>
    </row>
    <row r="124" spans="1:10" ht="30" x14ac:dyDescent="0.3">
      <c r="A124" s="103">
        <v>23</v>
      </c>
      <c r="B124" s="103" t="s">
        <v>248</v>
      </c>
      <c r="C124" s="103" t="s">
        <v>303</v>
      </c>
      <c r="D124" s="105" t="s">
        <v>716</v>
      </c>
      <c r="E124" s="113" t="s">
        <v>717</v>
      </c>
      <c r="F124" s="113" t="s">
        <v>717</v>
      </c>
      <c r="G124" s="103" t="s">
        <v>304</v>
      </c>
      <c r="H124" s="112">
        <f t="shared" si="2"/>
        <v>25000000</v>
      </c>
      <c r="I124" s="114">
        <v>0</v>
      </c>
      <c r="J124" s="114">
        <v>25000000</v>
      </c>
    </row>
    <row r="125" spans="1:10" ht="30" x14ac:dyDescent="0.3">
      <c r="A125" s="103">
        <v>24</v>
      </c>
      <c r="B125" s="103" t="s">
        <v>248</v>
      </c>
      <c r="C125" s="103" t="s">
        <v>303</v>
      </c>
      <c r="D125" s="105" t="s">
        <v>718</v>
      </c>
      <c r="E125" s="113" t="s">
        <v>690</v>
      </c>
      <c r="F125" s="113" t="s">
        <v>691</v>
      </c>
      <c r="G125" s="115" t="s">
        <v>305</v>
      </c>
      <c r="H125" s="112">
        <f t="shared" si="2"/>
        <v>5000000</v>
      </c>
      <c r="I125" s="114">
        <v>0</v>
      </c>
      <c r="J125" s="114">
        <v>5000000</v>
      </c>
    </row>
    <row r="126" spans="1:10" ht="30" x14ac:dyDescent="0.3">
      <c r="A126" s="103">
        <v>25</v>
      </c>
      <c r="B126" s="103" t="s">
        <v>248</v>
      </c>
      <c r="C126" s="103" t="s">
        <v>303</v>
      </c>
      <c r="D126" s="105" t="s">
        <v>646</v>
      </c>
      <c r="E126" s="115" t="s">
        <v>306</v>
      </c>
      <c r="F126" s="115" t="s">
        <v>307</v>
      </c>
      <c r="G126" s="115" t="s">
        <v>305</v>
      </c>
      <c r="H126" s="112">
        <f t="shared" si="2"/>
        <v>850000000</v>
      </c>
      <c r="I126" s="114">
        <v>0</v>
      </c>
      <c r="J126" s="114">
        <v>850000000</v>
      </c>
    </row>
    <row r="127" spans="1:10" ht="45" x14ac:dyDescent="0.3">
      <c r="A127" s="103">
        <v>26</v>
      </c>
      <c r="B127" s="103" t="s">
        <v>248</v>
      </c>
      <c r="C127" s="103" t="s">
        <v>303</v>
      </c>
      <c r="D127" s="116" t="s">
        <v>647</v>
      </c>
      <c r="E127" s="115" t="s">
        <v>306</v>
      </c>
      <c r="F127" s="113" t="s">
        <v>307</v>
      </c>
      <c r="G127" s="115" t="s">
        <v>305</v>
      </c>
      <c r="H127" s="112">
        <f t="shared" si="2"/>
        <v>1150000000</v>
      </c>
      <c r="I127" s="114">
        <v>0</v>
      </c>
      <c r="J127" s="114">
        <v>1150000000</v>
      </c>
    </row>
    <row r="128" spans="1:10" ht="30" x14ac:dyDescent="0.3">
      <c r="A128" s="103">
        <v>27</v>
      </c>
      <c r="B128" s="103" t="s">
        <v>248</v>
      </c>
      <c r="C128" s="103" t="s">
        <v>303</v>
      </c>
      <c r="D128" s="116" t="s">
        <v>308</v>
      </c>
      <c r="E128" s="115" t="s">
        <v>270</v>
      </c>
      <c r="F128" s="113" t="s">
        <v>309</v>
      </c>
      <c r="G128" s="115"/>
      <c r="H128" s="112">
        <f t="shared" si="2"/>
        <v>26970050</v>
      </c>
      <c r="I128" s="114">
        <v>13485025</v>
      </c>
      <c r="J128" s="114">
        <v>13485025</v>
      </c>
    </row>
    <row r="129" spans="1:10" ht="30" x14ac:dyDescent="0.3">
      <c r="A129" s="103">
        <v>28</v>
      </c>
      <c r="B129" s="103" t="s">
        <v>248</v>
      </c>
      <c r="C129" s="103" t="s">
        <v>303</v>
      </c>
      <c r="D129" s="116" t="s">
        <v>312</v>
      </c>
      <c r="E129" s="113" t="s">
        <v>313</v>
      </c>
      <c r="F129" s="113" t="s">
        <v>314</v>
      </c>
      <c r="G129" s="115"/>
      <c r="H129" s="112">
        <f t="shared" si="2"/>
        <v>1000000</v>
      </c>
      <c r="I129" s="114">
        <v>500000</v>
      </c>
      <c r="J129" s="114">
        <v>500000</v>
      </c>
    </row>
    <row r="130" spans="1:10" ht="30" x14ac:dyDescent="0.3">
      <c r="A130" s="103">
        <v>29</v>
      </c>
      <c r="B130" s="103" t="s">
        <v>248</v>
      </c>
      <c r="C130" s="103" t="s">
        <v>303</v>
      </c>
      <c r="D130" s="117" t="s">
        <v>315</v>
      </c>
      <c r="E130" s="103" t="s">
        <v>316</v>
      </c>
      <c r="F130" s="103" t="s">
        <v>316</v>
      </c>
      <c r="G130" s="115"/>
      <c r="H130" s="112">
        <f t="shared" si="2"/>
        <v>1000000</v>
      </c>
      <c r="I130" s="118">
        <v>500000</v>
      </c>
      <c r="J130" s="118">
        <v>500000</v>
      </c>
    </row>
    <row r="131" spans="1:10" ht="30" x14ac:dyDescent="0.3">
      <c r="A131" s="103">
        <v>30</v>
      </c>
      <c r="B131" s="103" t="s">
        <v>248</v>
      </c>
      <c r="C131" s="103" t="s">
        <v>303</v>
      </c>
      <c r="D131" s="105" t="s">
        <v>317</v>
      </c>
      <c r="E131" s="115" t="s">
        <v>316</v>
      </c>
      <c r="F131" s="103" t="s">
        <v>318</v>
      </c>
      <c r="G131" s="115"/>
      <c r="H131" s="112">
        <f t="shared" si="2"/>
        <v>2749283.58</v>
      </c>
      <c r="I131" s="118">
        <v>1374641.79</v>
      </c>
      <c r="J131" s="118">
        <v>1374641.79</v>
      </c>
    </row>
    <row r="132" spans="1:10" ht="30" x14ac:dyDescent="0.3">
      <c r="A132" s="103">
        <v>31</v>
      </c>
      <c r="B132" s="103" t="s">
        <v>248</v>
      </c>
      <c r="C132" s="103" t="s">
        <v>303</v>
      </c>
      <c r="D132" s="117" t="s">
        <v>317</v>
      </c>
      <c r="E132" s="111" t="s">
        <v>316</v>
      </c>
      <c r="F132" s="103" t="s">
        <v>319</v>
      </c>
      <c r="G132" s="115"/>
      <c r="H132" s="112">
        <f t="shared" si="2"/>
        <v>3054718.55</v>
      </c>
      <c r="I132" s="118">
        <v>1527359.2749999999</v>
      </c>
      <c r="J132" s="118">
        <v>1527359.2749999999</v>
      </c>
    </row>
    <row r="133" spans="1:10" ht="30" x14ac:dyDescent="0.3">
      <c r="A133" s="103">
        <v>32</v>
      </c>
      <c r="B133" s="103" t="s">
        <v>248</v>
      </c>
      <c r="C133" s="103" t="s">
        <v>303</v>
      </c>
      <c r="D133" s="105" t="s">
        <v>317</v>
      </c>
      <c r="E133" s="115" t="s">
        <v>320</v>
      </c>
      <c r="F133" s="115" t="s">
        <v>321</v>
      </c>
      <c r="G133" s="115"/>
      <c r="H133" s="112">
        <f t="shared" si="2"/>
        <v>2000000</v>
      </c>
      <c r="I133" s="118">
        <v>1000000</v>
      </c>
      <c r="J133" s="118">
        <v>1000000</v>
      </c>
    </row>
    <row r="134" spans="1:10" ht="45" x14ac:dyDescent="0.3">
      <c r="A134" s="103">
        <v>33</v>
      </c>
      <c r="B134" s="103" t="s">
        <v>248</v>
      </c>
      <c r="C134" s="103" t="s">
        <v>303</v>
      </c>
      <c r="D134" s="116" t="s">
        <v>322</v>
      </c>
      <c r="E134" s="115" t="s">
        <v>252</v>
      </c>
      <c r="F134" s="113" t="s">
        <v>323</v>
      </c>
      <c r="G134" s="115"/>
      <c r="H134" s="112">
        <f t="shared" si="2"/>
        <v>500000</v>
      </c>
      <c r="I134" s="114">
        <v>250000</v>
      </c>
      <c r="J134" s="114">
        <v>250000</v>
      </c>
    </row>
    <row r="135" spans="1:10" ht="45" x14ac:dyDescent="0.3">
      <c r="A135" s="103">
        <v>34</v>
      </c>
      <c r="B135" s="103" t="s">
        <v>248</v>
      </c>
      <c r="C135" s="103" t="s">
        <v>303</v>
      </c>
      <c r="D135" s="116" t="s">
        <v>324</v>
      </c>
      <c r="E135" s="111" t="s">
        <v>325</v>
      </c>
      <c r="F135" s="111" t="s">
        <v>326</v>
      </c>
      <c r="G135" s="115"/>
      <c r="H135" s="112">
        <f t="shared" si="2"/>
        <v>1616827.06</v>
      </c>
      <c r="I135" s="114">
        <v>808413.53</v>
      </c>
      <c r="J135" s="114">
        <v>808413.53</v>
      </c>
    </row>
    <row r="136" spans="1:10" ht="45" x14ac:dyDescent="0.3">
      <c r="A136" s="103">
        <v>35</v>
      </c>
      <c r="B136" s="103" t="s">
        <v>248</v>
      </c>
      <c r="C136" s="103" t="s">
        <v>303</v>
      </c>
      <c r="D136" s="116" t="s">
        <v>327</v>
      </c>
      <c r="E136" s="111" t="s">
        <v>328</v>
      </c>
      <c r="F136" s="111" t="s">
        <v>306</v>
      </c>
      <c r="G136" s="115"/>
      <c r="H136" s="112">
        <f t="shared" si="2"/>
        <v>300000</v>
      </c>
      <c r="I136" s="114">
        <v>150000</v>
      </c>
      <c r="J136" s="114">
        <v>150000</v>
      </c>
    </row>
    <row r="137" spans="1:10" ht="45" x14ac:dyDescent="0.3">
      <c r="A137" s="103">
        <v>36</v>
      </c>
      <c r="B137" s="103" t="s">
        <v>248</v>
      </c>
      <c r="C137" s="103" t="s">
        <v>303</v>
      </c>
      <c r="D137" s="116" t="s">
        <v>329</v>
      </c>
      <c r="E137" s="111" t="s">
        <v>306</v>
      </c>
      <c r="F137" s="111" t="s">
        <v>306</v>
      </c>
      <c r="G137" s="115"/>
      <c r="H137" s="112">
        <f t="shared" si="2"/>
        <v>300000</v>
      </c>
      <c r="I137" s="114">
        <v>150000</v>
      </c>
      <c r="J137" s="114">
        <v>150000</v>
      </c>
    </row>
    <row r="138" spans="1:10" ht="30" x14ac:dyDescent="0.3">
      <c r="A138" s="103">
        <v>37</v>
      </c>
      <c r="B138" s="103" t="s">
        <v>248</v>
      </c>
      <c r="C138" s="103" t="s">
        <v>303</v>
      </c>
      <c r="D138" s="116" t="s">
        <v>330</v>
      </c>
      <c r="E138" s="111" t="s">
        <v>306</v>
      </c>
      <c r="F138" s="111" t="s">
        <v>306</v>
      </c>
      <c r="G138" s="115"/>
      <c r="H138" s="112">
        <f t="shared" si="2"/>
        <v>1500000</v>
      </c>
      <c r="I138" s="114">
        <v>750000</v>
      </c>
      <c r="J138" s="114">
        <v>750000</v>
      </c>
    </row>
    <row r="139" spans="1:10" ht="30" x14ac:dyDescent="0.3">
      <c r="A139" s="103">
        <v>38</v>
      </c>
      <c r="B139" s="103" t="s">
        <v>248</v>
      </c>
      <c r="C139" s="103" t="s">
        <v>303</v>
      </c>
      <c r="D139" s="116" t="s">
        <v>331</v>
      </c>
      <c r="E139" s="111" t="s">
        <v>332</v>
      </c>
      <c r="F139" s="111" t="s">
        <v>333</v>
      </c>
      <c r="G139" s="115"/>
      <c r="H139" s="112">
        <f t="shared" si="2"/>
        <v>200000</v>
      </c>
      <c r="I139" s="114">
        <v>100000</v>
      </c>
      <c r="J139" s="114">
        <v>100000</v>
      </c>
    </row>
    <row r="140" spans="1:10" ht="30" x14ac:dyDescent="0.3">
      <c r="A140" s="103">
        <v>39</v>
      </c>
      <c r="B140" s="103" t="s">
        <v>248</v>
      </c>
      <c r="C140" s="103" t="s">
        <v>303</v>
      </c>
      <c r="D140" s="116" t="s">
        <v>334</v>
      </c>
      <c r="E140" s="111" t="s">
        <v>335</v>
      </c>
      <c r="F140" s="111" t="s">
        <v>336</v>
      </c>
      <c r="G140" s="115"/>
      <c r="H140" s="112">
        <f t="shared" si="2"/>
        <v>250000</v>
      </c>
      <c r="I140" s="114">
        <v>125000</v>
      </c>
      <c r="J140" s="114">
        <v>125000</v>
      </c>
    </row>
    <row r="141" spans="1:10" ht="30" x14ac:dyDescent="0.3">
      <c r="A141" s="103">
        <v>40</v>
      </c>
      <c r="B141" s="103" t="s">
        <v>248</v>
      </c>
      <c r="C141" s="103" t="s">
        <v>303</v>
      </c>
      <c r="D141" s="116" t="s">
        <v>337</v>
      </c>
      <c r="E141" s="111" t="s">
        <v>335</v>
      </c>
      <c r="F141" s="111" t="s">
        <v>338</v>
      </c>
      <c r="G141" s="115"/>
      <c r="H141" s="112">
        <f t="shared" si="2"/>
        <v>200000</v>
      </c>
      <c r="I141" s="114">
        <v>100000</v>
      </c>
      <c r="J141" s="114">
        <v>100000</v>
      </c>
    </row>
    <row r="142" spans="1:10" ht="30" x14ac:dyDescent="0.3">
      <c r="A142" s="103">
        <v>41</v>
      </c>
      <c r="B142" s="103" t="s">
        <v>248</v>
      </c>
      <c r="C142" s="103" t="s">
        <v>303</v>
      </c>
      <c r="D142" s="116" t="s">
        <v>339</v>
      </c>
      <c r="E142" s="111" t="s">
        <v>335</v>
      </c>
      <c r="F142" s="111" t="s">
        <v>340</v>
      </c>
      <c r="G142" s="115"/>
      <c r="H142" s="112">
        <f t="shared" si="2"/>
        <v>250000</v>
      </c>
      <c r="I142" s="114">
        <v>125000</v>
      </c>
      <c r="J142" s="114">
        <v>125000</v>
      </c>
    </row>
    <row r="143" spans="1:10" ht="30" x14ac:dyDescent="0.3">
      <c r="A143" s="103">
        <v>42</v>
      </c>
      <c r="B143" s="103" t="s">
        <v>248</v>
      </c>
      <c r="C143" s="103" t="s">
        <v>303</v>
      </c>
      <c r="D143" s="119" t="s">
        <v>341</v>
      </c>
      <c r="E143" s="113" t="s">
        <v>277</v>
      </c>
      <c r="F143" s="113" t="s">
        <v>342</v>
      </c>
      <c r="G143" s="115"/>
      <c r="H143" s="112">
        <f t="shared" si="2"/>
        <v>500000</v>
      </c>
      <c r="I143" s="114">
        <v>250000</v>
      </c>
      <c r="J143" s="114">
        <v>250000</v>
      </c>
    </row>
    <row r="144" spans="1:10" ht="45" x14ac:dyDescent="0.3">
      <c r="A144" s="103">
        <v>43</v>
      </c>
      <c r="B144" s="103" t="s">
        <v>248</v>
      </c>
      <c r="C144" s="103" t="s">
        <v>303</v>
      </c>
      <c r="D144" s="119" t="s">
        <v>343</v>
      </c>
      <c r="E144" s="113" t="s">
        <v>277</v>
      </c>
      <c r="F144" s="113" t="s">
        <v>344</v>
      </c>
      <c r="G144" s="115"/>
      <c r="H144" s="112">
        <f t="shared" si="2"/>
        <v>200000</v>
      </c>
      <c r="I144" s="114">
        <v>100000</v>
      </c>
      <c r="J144" s="114">
        <v>100000</v>
      </c>
    </row>
    <row r="145" spans="1:10" ht="30" x14ac:dyDescent="0.3">
      <c r="A145" s="103">
        <v>44</v>
      </c>
      <c r="B145" s="103" t="s">
        <v>248</v>
      </c>
      <c r="C145" s="103" t="s">
        <v>303</v>
      </c>
      <c r="D145" s="119" t="s">
        <v>345</v>
      </c>
      <c r="E145" s="113" t="s">
        <v>277</v>
      </c>
      <c r="F145" s="113" t="s">
        <v>346</v>
      </c>
      <c r="G145" s="115"/>
      <c r="H145" s="112">
        <f t="shared" si="2"/>
        <v>200000</v>
      </c>
      <c r="I145" s="114">
        <v>100000</v>
      </c>
      <c r="J145" s="114">
        <v>100000</v>
      </c>
    </row>
    <row r="146" spans="1:10" ht="30" x14ac:dyDescent="0.3">
      <c r="A146" s="103">
        <v>45</v>
      </c>
      <c r="B146" s="103" t="s">
        <v>248</v>
      </c>
      <c r="C146" s="103" t="s">
        <v>303</v>
      </c>
      <c r="D146" s="119" t="s">
        <v>347</v>
      </c>
      <c r="E146" s="113" t="s">
        <v>250</v>
      </c>
      <c r="F146" s="113" t="s">
        <v>348</v>
      </c>
      <c r="G146" s="115"/>
      <c r="H146" s="112">
        <f t="shared" si="2"/>
        <v>220000</v>
      </c>
      <c r="I146" s="114">
        <v>110000</v>
      </c>
      <c r="J146" s="114">
        <v>110000</v>
      </c>
    </row>
    <row r="147" spans="1:10" ht="45" x14ac:dyDescent="0.3">
      <c r="A147" s="103">
        <v>46</v>
      </c>
      <c r="B147" s="103" t="s">
        <v>248</v>
      </c>
      <c r="C147" s="103" t="s">
        <v>303</v>
      </c>
      <c r="D147" s="119" t="s">
        <v>648</v>
      </c>
      <c r="E147" s="113" t="s">
        <v>649</v>
      </c>
      <c r="F147" s="113" t="s">
        <v>649</v>
      </c>
      <c r="G147" s="115"/>
      <c r="H147" s="112">
        <f t="shared" si="2"/>
        <v>79048213.909999996</v>
      </c>
      <c r="I147" s="114">
        <v>39524106.954999998</v>
      </c>
      <c r="J147" s="114">
        <v>39524106.954999998</v>
      </c>
    </row>
    <row r="148" spans="1:10" ht="30" x14ac:dyDescent="0.3">
      <c r="A148" s="103">
        <v>47</v>
      </c>
      <c r="B148" s="103" t="s">
        <v>248</v>
      </c>
      <c r="C148" s="103" t="s">
        <v>303</v>
      </c>
      <c r="D148" s="119" t="s">
        <v>349</v>
      </c>
      <c r="E148" s="113" t="s">
        <v>350</v>
      </c>
      <c r="F148" s="113" t="s">
        <v>350</v>
      </c>
      <c r="G148" s="115"/>
      <c r="H148" s="112">
        <f t="shared" si="2"/>
        <v>2521610</v>
      </c>
      <c r="I148" s="114">
        <v>1260805</v>
      </c>
      <c r="J148" s="114">
        <v>1260805</v>
      </c>
    </row>
    <row r="149" spans="1:10" ht="30" x14ac:dyDescent="0.3">
      <c r="A149" s="103">
        <v>48</v>
      </c>
      <c r="B149" s="103" t="s">
        <v>248</v>
      </c>
      <c r="C149" s="103" t="s">
        <v>303</v>
      </c>
      <c r="D149" s="119" t="s">
        <v>351</v>
      </c>
      <c r="E149" s="113" t="s">
        <v>352</v>
      </c>
      <c r="F149" s="113" t="s">
        <v>352</v>
      </c>
      <c r="G149" s="115"/>
      <c r="H149" s="112">
        <f t="shared" si="2"/>
        <v>1100000</v>
      </c>
      <c r="I149" s="114">
        <v>550000</v>
      </c>
      <c r="J149" s="114">
        <v>550000</v>
      </c>
    </row>
    <row r="150" spans="1:10" ht="30" x14ac:dyDescent="0.3">
      <c r="A150" s="103">
        <v>49</v>
      </c>
      <c r="B150" s="103" t="s">
        <v>248</v>
      </c>
      <c r="C150" s="103" t="s">
        <v>303</v>
      </c>
      <c r="D150" s="119" t="s">
        <v>353</v>
      </c>
      <c r="E150" s="113" t="s">
        <v>258</v>
      </c>
      <c r="F150" s="113" t="s">
        <v>354</v>
      </c>
      <c r="G150" s="115"/>
      <c r="H150" s="112">
        <f t="shared" si="2"/>
        <v>3000000</v>
      </c>
      <c r="I150" s="114">
        <v>1500000</v>
      </c>
      <c r="J150" s="114">
        <v>1500000</v>
      </c>
    </row>
    <row r="151" spans="1:10" ht="30" x14ac:dyDescent="0.3">
      <c r="A151" s="103">
        <v>50</v>
      </c>
      <c r="B151" s="103" t="s">
        <v>248</v>
      </c>
      <c r="C151" s="103" t="s">
        <v>303</v>
      </c>
      <c r="D151" s="119" t="s">
        <v>355</v>
      </c>
      <c r="E151" s="113" t="s">
        <v>356</v>
      </c>
      <c r="F151" s="113" t="s">
        <v>356</v>
      </c>
      <c r="G151" s="115"/>
      <c r="H151" s="112">
        <f t="shared" si="2"/>
        <v>3000000</v>
      </c>
      <c r="I151" s="114">
        <v>1500000</v>
      </c>
      <c r="J151" s="114">
        <v>1500000</v>
      </c>
    </row>
    <row r="152" spans="1:10" ht="30" x14ac:dyDescent="0.3">
      <c r="A152" s="103">
        <v>51</v>
      </c>
      <c r="B152" s="103" t="s">
        <v>248</v>
      </c>
      <c r="C152" s="103" t="s">
        <v>303</v>
      </c>
      <c r="D152" s="119" t="s">
        <v>357</v>
      </c>
      <c r="E152" s="113" t="s">
        <v>358</v>
      </c>
      <c r="F152" s="113" t="s">
        <v>359</v>
      </c>
      <c r="G152" s="115"/>
      <c r="H152" s="112">
        <f t="shared" si="2"/>
        <v>600000</v>
      </c>
      <c r="I152" s="114">
        <v>300000</v>
      </c>
      <c r="J152" s="114">
        <v>300000</v>
      </c>
    </row>
    <row r="153" spans="1:10" ht="30" x14ac:dyDescent="0.3">
      <c r="A153" s="103">
        <v>52</v>
      </c>
      <c r="B153" s="103" t="s">
        <v>248</v>
      </c>
      <c r="C153" s="103" t="s">
        <v>303</v>
      </c>
      <c r="D153" s="119" t="s">
        <v>360</v>
      </c>
      <c r="E153" s="113" t="s">
        <v>328</v>
      </c>
      <c r="F153" s="113" t="s">
        <v>328</v>
      </c>
      <c r="G153" s="115"/>
      <c r="H153" s="112">
        <f t="shared" si="2"/>
        <v>10477086</v>
      </c>
      <c r="I153" s="114">
        <v>5238543</v>
      </c>
      <c r="J153" s="114">
        <v>5238543</v>
      </c>
    </row>
    <row r="154" spans="1:10" ht="45" x14ac:dyDescent="0.3">
      <c r="A154" s="103">
        <v>53</v>
      </c>
      <c r="B154" s="103" t="s">
        <v>248</v>
      </c>
      <c r="C154" s="103" t="s">
        <v>303</v>
      </c>
      <c r="D154" s="119" t="s">
        <v>361</v>
      </c>
      <c r="E154" s="113" t="s">
        <v>250</v>
      </c>
      <c r="F154" s="113" t="s">
        <v>362</v>
      </c>
      <c r="G154" s="115"/>
      <c r="H154" s="112">
        <f t="shared" si="2"/>
        <v>220000</v>
      </c>
      <c r="I154" s="114">
        <v>110000</v>
      </c>
      <c r="J154" s="114">
        <v>110000</v>
      </c>
    </row>
    <row r="155" spans="1:10" ht="30" x14ac:dyDescent="0.3">
      <c r="A155" s="103">
        <v>54</v>
      </c>
      <c r="B155" s="103" t="s">
        <v>248</v>
      </c>
      <c r="C155" s="103" t="s">
        <v>303</v>
      </c>
      <c r="D155" s="119" t="s">
        <v>363</v>
      </c>
      <c r="E155" s="113" t="s">
        <v>250</v>
      </c>
      <c r="F155" s="113" t="s">
        <v>364</v>
      </c>
      <c r="G155" s="115"/>
      <c r="H155" s="112">
        <f t="shared" si="2"/>
        <v>200000</v>
      </c>
      <c r="I155" s="114">
        <v>100000</v>
      </c>
      <c r="J155" s="114">
        <v>100000</v>
      </c>
    </row>
    <row r="156" spans="1:10" ht="30" x14ac:dyDescent="0.3">
      <c r="A156" s="103">
        <v>55</v>
      </c>
      <c r="B156" s="103" t="s">
        <v>248</v>
      </c>
      <c r="C156" s="103" t="s">
        <v>303</v>
      </c>
      <c r="D156" s="119" t="s">
        <v>365</v>
      </c>
      <c r="E156" s="113" t="s">
        <v>250</v>
      </c>
      <c r="F156" s="113" t="s">
        <v>366</v>
      </c>
      <c r="G156" s="115"/>
      <c r="H156" s="112">
        <f t="shared" si="2"/>
        <v>165000</v>
      </c>
      <c r="I156" s="114">
        <v>82500</v>
      </c>
      <c r="J156" s="114">
        <v>82500</v>
      </c>
    </row>
    <row r="157" spans="1:10" ht="45" x14ac:dyDescent="0.3">
      <c r="A157" s="103">
        <v>56</v>
      </c>
      <c r="B157" s="103" t="s">
        <v>248</v>
      </c>
      <c r="C157" s="103" t="s">
        <v>303</v>
      </c>
      <c r="D157" s="119" t="s">
        <v>367</v>
      </c>
      <c r="E157" s="113" t="s">
        <v>250</v>
      </c>
      <c r="F157" s="113" t="s">
        <v>368</v>
      </c>
      <c r="G157" s="115"/>
      <c r="H157" s="112">
        <f t="shared" si="2"/>
        <v>150000</v>
      </c>
      <c r="I157" s="114">
        <v>75000</v>
      </c>
      <c r="J157" s="114">
        <v>75000</v>
      </c>
    </row>
    <row r="158" spans="1:10" ht="30" x14ac:dyDescent="0.3">
      <c r="A158" s="103">
        <v>57</v>
      </c>
      <c r="B158" s="103" t="s">
        <v>248</v>
      </c>
      <c r="C158" s="103" t="s">
        <v>303</v>
      </c>
      <c r="D158" s="119" t="s">
        <v>369</v>
      </c>
      <c r="E158" s="113" t="s">
        <v>370</v>
      </c>
      <c r="F158" s="113" t="s">
        <v>371</v>
      </c>
      <c r="G158" s="115"/>
      <c r="H158" s="112">
        <f t="shared" si="2"/>
        <v>300000</v>
      </c>
      <c r="I158" s="114">
        <v>150000</v>
      </c>
      <c r="J158" s="114">
        <v>150000</v>
      </c>
    </row>
    <row r="159" spans="1:10" ht="45" x14ac:dyDescent="0.3">
      <c r="A159" s="103">
        <v>58</v>
      </c>
      <c r="B159" s="103" t="s">
        <v>248</v>
      </c>
      <c r="C159" s="103" t="s">
        <v>303</v>
      </c>
      <c r="D159" s="119" t="s">
        <v>372</v>
      </c>
      <c r="E159" s="113" t="s">
        <v>373</v>
      </c>
      <c r="F159" s="113" t="s">
        <v>374</v>
      </c>
      <c r="G159" s="115"/>
      <c r="H159" s="112">
        <f t="shared" si="2"/>
        <v>100000</v>
      </c>
      <c r="I159" s="114">
        <v>50000</v>
      </c>
      <c r="J159" s="114">
        <v>50000</v>
      </c>
    </row>
    <row r="160" spans="1:10" ht="30" x14ac:dyDescent="0.3">
      <c r="A160" s="103">
        <v>59</v>
      </c>
      <c r="B160" s="103" t="s">
        <v>248</v>
      </c>
      <c r="C160" s="103" t="s">
        <v>303</v>
      </c>
      <c r="D160" s="119" t="s">
        <v>375</v>
      </c>
      <c r="E160" s="113" t="s">
        <v>373</v>
      </c>
      <c r="F160" s="113" t="s">
        <v>376</v>
      </c>
      <c r="G160" s="115"/>
      <c r="H160" s="112">
        <f t="shared" si="2"/>
        <v>250000</v>
      </c>
      <c r="I160" s="114">
        <v>125000</v>
      </c>
      <c r="J160" s="114">
        <v>125000</v>
      </c>
    </row>
    <row r="161" spans="1:10" ht="30" x14ac:dyDescent="0.3">
      <c r="A161" s="103">
        <v>60</v>
      </c>
      <c r="B161" s="103" t="s">
        <v>248</v>
      </c>
      <c r="C161" s="103" t="s">
        <v>303</v>
      </c>
      <c r="D161" s="119" t="s">
        <v>377</v>
      </c>
      <c r="E161" s="113" t="s">
        <v>378</v>
      </c>
      <c r="F161" s="113" t="s">
        <v>379</v>
      </c>
      <c r="G161" s="115"/>
      <c r="H161" s="112">
        <f t="shared" si="2"/>
        <v>250000</v>
      </c>
      <c r="I161" s="114">
        <v>125000</v>
      </c>
      <c r="J161" s="114">
        <v>125000</v>
      </c>
    </row>
    <row r="162" spans="1:10" ht="30" x14ac:dyDescent="0.3">
      <c r="A162" s="103">
        <v>61</v>
      </c>
      <c r="B162" s="103" t="s">
        <v>248</v>
      </c>
      <c r="C162" s="103" t="s">
        <v>303</v>
      </c>
      <c r="D162" s="119" t="s">
        <v>380</v>
      </c>
      <c r="E162" s="113" t="s">
        <v>378</v>
      </c>
      <c r="F162" s="113" t="s">
        <v>381</v>
      </c>
      <c r="G162" s="115"/>
      <c r="H162" s="112">
        <f t="shared" si="2"/>
        <v>200000</v>
      </c>
      <c r="I162" s="114">
        <v>100000</v>
      </c>
      <c r="J162" s="114">
        <v>100000</v>
      </c>
    </row>
    <row r="163" spans="1:10" ht="45" x14ac:dyDescent="0.3">
      <c r="A163" s="103">
        <v>62</v>
      </c>
      <c r="B163" s="103" t="s">
        <v>248</v>
      </c>
      <c r="C163" s="103" t="s">
        <v>303</v>
      </c>
      <c r="D163" s="119" t="s">
        <v>382</v>
      </c>
      <c r="E163" s="113" t="s">
        <v>383</v>
      </c>
      <c r="F163" s="113" t="s">
        <v>384</v>
      </c>
      <c r="G163" s="115"/>
      <c r="H163" s="112">
        <f t="shared" si="2"/>
        <v>350000</v>
      </c>
      <c r="I163" s="114">
        <v>175000</v>
      </c>
      <c r="J163" s="114">
        <v>175000</v>
      </c>
    </row>
    <row r="164" spans="1:10" ht="30" x14ac:dyDescent="0.3">
      <c r="A164" s="103">
        <v>63</v>
      </c>
      <c r="B164" s="103" t="s">
        <v>248</v>
      </c>
      <c r="C164" s="103" t="s">
        <v>303</v>
      </c>
      <c r="D164" s="119" t="s">
        <v>385</v>
      </c>
      <c r="E164" s="113" t="s">
        <v>350</v>
      </c>
      <c r="F164" s="113" t="s">
        <v>386</v>
      </c>
      <c r="G164" s="115"/>
      <c r="H164" s="112">
        <f t="shared" si="2"/>
        <v>100000</v>
      </c>
      <c r="I164" s="114">
        <v>50000</v>
      </c>
      <c r="J164" s="114">
        <v>50000</v>
      </c>
    </row>
    <row r="165" spans="1:10" ht="30" x14ac:dyDescent="0.3">
      <c r="A165" s="103">
        <v>64</v>
      </c>
      <c r="B165" s="103" t="s">
        <v>248</v>
      </c>
      <c r="C165" s="103" t="s">
        <v>303</v>
      </c>
      <c r="D165" s="119" t="s">
        <v>387</v>
      </c>
      <c r="E165" s="113" t="s">
        <v>252</v>
      </c>
      <c r="F165" s="113" t="s">
        <v>388</v>
      </c>
      <c r="G165" s="115"/>
      <c r="H165" s="112">
        <f t="shared" si="2"/>
        <v>250000</v>
      </c>
      <c r="I165" s="114">
        <v>125000</v>
      </c>
      <c r="J165" s="114">
        <v>125000</v>
      </c>
    </row>
    <row r="166" spans="1:10" ht="45" x14ac:dyDescent="0.3">
      <c r="A166" s="103">
        <v>65</v>
      </c>
      <c r="B166" s="103" t="s">
        <v>248</v>
      </c>
      <c r="C166" s="103" t="s">
        <v>303</v>
      </c>
      <c r="D166" s="119" t="s">
        <v>389</v>
      </c>
      <c r="E166" s="113" t="s">
        <v>277</v>
      </c>
      <c r="F166" s="113" t="s">
        <v>348</v>
      </c>
      <c r="G166" s="115"/>
      <c r="H166" s="112">
        <f t="shared" si="2"/>
        <v>1751280</v>
      </c>
      <c r="I166" s="114">
        <v>875640</v>
      </c>
      <c r="J166" s="114">
        <v>875640</v>
      </c>
    </row>
    <row r="167" spans="1:10" ht="30" x14ac:dyDescent="0.3">
      <c r="A167" s="103">
        <v>66</v>
      </c>
      <c r="B167" s="103" t="s">
        <v>248</v>
      </c>
      <c r="C167" s="103" t="s">
        <v>303</v>
      </c>
      <c r="D167" s="119" t="s">
        <v>719</v>
      </c>
      <c r="E167" s="113" t="s">
        <v>258</v>
      </c>
      <c r="F167" s="113" t="s">
        <v>720</v>
      </c>
      <c r="G167" s="115" t="s">
        <v>246</v>
      </c>
      <c r="H167" s="112">
        <f t="shared" ref="H167" si="3">I167+J167</f>
        <v>492553105</v>
      </c>
      <c r="I167" s="114">
        <v>0</v>
      </c>
      <c r="J167" s="114">
        <v>492553105</v>
      </c>
    </row>
    <row r="168" spans="1:10" ht="18" x14ac:dyDescent="0.35">
      <c r="H168" s="110">
        <f>SUM(H102:H167)</f>
        <v>2839197174.0999999</v>
      </c>
      <c r="I168" s="110">
        <f>SUM(I102:I167)</f>
        <v>126772034.55000001</v>
      </c>
      <c r="J168" s="110">
        <f>SUM(J102:J167)</f>
        <v>2712425139.5500002</v>
      </c>
    </row>
    <row r="170" spans="1:10" x14ac:dyDescent="0.3">
      <c r="A170" s="380" t="s">
        <v>390</v>
      </c>
      <c r="B170" s="381"/>
      <c r="C170" s="381"/>
      <c r="D170" s="381"/>
      <c r="E170" s="381"/>
      <c r="F170" s="381"/>
      <c r="G170" s="381"/>
      <c r="H170" s="381"/>
      <c r="I170" s="381"/>
      <c r="J170" s="382"/>
    </row>
    <row r="171" spans="1:10" ht="25.5" x14ac:dyDescent="0.3">
      <c r="A171" s="103">
        <v>1</v>
      </c>
      <c r="B171" s="120" t="s">
        <v>248</v>
      </c>
      <c r="C171" s="120" t="s">
        <v>0</v>
      </c>
      <c r="D171" s="121" t="s">
        <v>551</v>
      </c>
      <c r="E171" s="122" t="s">
        <v>258</v>
      </c>
      <c r="F171" s="122" t="s">
        <v>258</v>
      </c>
      <c r="G171" s="115" t="s">
        <v>251</v>
      </c>
      <c r="H171" s="123">
        <f>I171+J171</f>
        <v>5250000</v>
      </c>
      <c r="I171" s="123">
        <v>2625000</v>
      </c>
      <c r="J171" s="123">
        <v>2625000</v>
      </c>
    </row>
    <row r="172" spans="1:10" ht="25.5" x14ac:dyDescent="0.3">
      <c r="A172" s="120">
        <v>2</v>
      </c>
      <c r="B172" s="120" t="s">
        <v>248</v>
      </c>
      <c r="C172" s="120" t="s">
        <v>0</v>
      </c>
      <c r="D172" s="121" t="s">
        <v>551</v>
      </c>
      <c r="E172" s="122" t="s">
        <v>350</v>
      </c>
      <c r="F172" s="122" t="s">
        <v>350</v>
      </c>
      <c r="G172" s="115" t="s">
        <v>251</v>
      </c>
      <c r="H172" s="123">
        <f t="shared" ref="H172:H191" si="4">I172+J172</f>
        <v>2730000</v>
      </c>
      <c r="I172" s="123">
        <v>1365000</v>
      </c>
      <c r="J172" s="123">
        <v>1365000</v>
      </c>
    </row>
    <row r="173" spans="1:10" ht="25.5" x14ac:dyDescent="0.3">
      <c r="A173" s="120">
        <v>3</v>
      </c>
      <c r="B173" s="120" t="s">
        <v>248</v>
      </c>
      <c r="C173" s="120" t="s">
        <v>0</v>
      </c>
      <c r="D173" s="121" t="s">
        <v>551</v>
      </c>
      <c r="E173" s="122" t="s">
        <v>258</v>
      </c>
      <c r="F173" s="122" t="s">
        <v>391</v>
      </c>
      <c r="G173" s="115" t="s">
        <v>251</v>
      </c>
      <c r="H173" s="123">
        <f t="shared" si="4"/>
        <v>1100000</v>
      </c>
      <c r="I173" s="123">
        <v>550000</v>
      </c>
      <c r="J173" s="123">
        <v>550000</v>
      </c>
    </row>
    <row r="174" spans="1:10" ht="25.5" x14ac:dyDescent="0.3">
      <c r="A174" s="120">
        <v>4</v>
      </c>
      <c r="B174" s="120" t="s">
        <v>248</v>
      </c>
      <c r="C174" s="120" t="s">
        <v>0</v>
      </c>
      <c r="D174" s="121" t="s">
        <v>551</v>
      </c>
      <c r="E174" s="122" t="s">
        <v>289</v>
      </c>
      <c r="F174" s="122" t="s">
        <v>289</v>
      </c>
      <c r="G174" s="115" t="s">
        <v>251</v>
      </c>
      <c r="H174" s="123">
        <f t="shared" si="4"/>
        <v>7250000</v>
      </c>
      <c r="I174" s="123">
        <v>3625000</v>
      </c>
      <c r="J174" s="123">
        <v>3625000</v>
      </c>
    </row>
    <row r="175" spans="1:10" ht="25.5" x14ac:dyDescent="0.3">
      <c r="A175" s="120">
        <v>5</v>
      </c>
      <c r="B175" s="120" t="s">
        <v>248</v>
      </c>
      <c r="C175" s="120" t="s">
        <v>0</v>
      </c>
      <c r="D175" s="121" t="s">
        <v>552</v>
      </c>
      <c r="E175" s="122" t="s">
        <v>258</v>
      </c>
      <c r="F175" s="122" t="s">
        <v>258</v>
      </c>
      <c r="G175" s="115" t="s">
        <v>251</v>
      </c>
      <c r="H175" s="123">
        <f t="shared" si="4"/>
        <v>3400000</v>
      </c>
      <c r="I175" s="123">
        <v>1700000</v>
      </c>
      <c r="J175" s="123">
        <v>1700000</v>
      </c>
    </row>
    <row r="176" spans="1:10" ht="25.5" x14ac:dyDescent="0.3">
      <c r="A176" s="120">
        <v>6</v>
      </c>
      <c r="B176" s="120" t="s">
        <v>248</v>
      </c>
      <c r="C176" s="120" t="s">
        <v>0</v>
      </c>
      <c r="D176" s="121" t="s">
        <v>552</v>
      </c>
      <c r="E176" s="122" t="s">
        <v>350</v>
      </c>
      <c r="F176" s="122" t="s">
        <v>350</v>
      </c>
      <c r="G176" s="115" t="s">
        <v>251</v>
      </c>
      <c r="H176" s="123">
        <f t="shared" si="4"/>
        <v>1500000</v>
      </c>
      <c r="I176" s="123">
        <v>750000</v>
      </c>
      <c r="J176" s="123">
        <v>750000</v>
      </c>
    </row>
    <row r="177" spans="1:10" ht="25.5" x14ac:dyDescent="0.3">
      <c r="A177" s="120">
        <v>7</v>
      </c>
      <c r="B177" s="120" t="s">
        <v>248</v>
      </c>
      <c r="C177" s="120" t="s">
        <v>0</v>
      </c>
      <c r="D177" s="121" t="s">
        <v>552</v>
      </c>
      <c r="E177" s="122" t="s">
        <v>258</v>
      </c>
      <c r="F177" s="122" t="s">
        <v>391</v>
      </c>
      <c r="G177" s="115" t="s">
        <v>251</v>
      </c>
      <c r="H177" s="123">
        <f t="shared" si="4"/>
        <v>750000</v>
      </c>
      <c r="I177" s="123">
        <v>375000</v>
      </c>
      <c r="J177" s="123">
        <v>375000</v>
      </c>
    </row>
    <row r="178" spans="1:10" ht="25.5" x14ac:dyDescent="0.3">
      <c r="A178" s="120">
        <v>8</v>
      </c>
      <c r="B178" s="120" t="s">
        <v>248</v>
      </c>
      <c r="C178" s="120" t="s">
        <v>0</v>
      </c>
      <c r="D178" s="121" t="s">
        <v>552</v>
      </c>
      <c r="E178" s="122" t="s">
        <v>289</v>
      </c>
      <c r="F178" s="122" t="s">
        <v>289</v>
      </c>
      <c r="G178" s="115" t="s">
        <v>251</v>
      </c>
      <c r="H178" s="123">
        <f t="shared" si="4"/>
        <v>2600000</v>
      </c>
      <c r="I178" s="123">
        <v>1300000</v>
      </c>
      <c r="J178" s="123">
        <v>1300000</v>
      </c>
    </row>
    <row r="179" spans="1:10" ht="25.5" x14ac:dyDescent="0.3">
      <c r="A179" s="120">
        <v>9</v>
      </c>
      <c r="B179" s="120" t="s">
        <v>248</v>
      </c>
      <c r="C179" s="120" t="s">
        <v>0</v>
      </c>
      <c r="D179" s="121" t="s">
        <v>551</v>
      </c>
      <c r="E179" s="122" t="s">
        <v>277</v>
      </c>
      <c r="F179" s="122" t="s">
        <v>277</v>
      </c>
      <c r="G179" s="115" t="s">
        <v>251</v>
      </c>
      <c r="H179" s="123">
        <f t="shared" si="4"/>
        <v>3500000</v>
      </c>
      <c r="I179" s="123">
        <v>1750000</v>
      </c>
      <c r="J179" s="123">
        <v>1750000</v>
      </c>
    </row>
    <row r="180" spans="1:10" ht="25.5" x14ac:dyDescent="0.3">
      <c r="A180" s="120">
        <v>10</v>
      </c>
      <c r="B180" s="120" t="s">
        <v>248</v>
      </c>
      <c r="C180" s="120" t="s">
        <v>0</v>
      </c>
      <c r="D180" s="121" t="s">
        <v>551</v>
      </c>
      <c r="E180" s="122" t="s">
        <v>261</v>
      </c>
      <c r="F180" s="122" t="s">
        <v>261</v>
      </c>
      <c r="G180" s="115" t="s">
        <v>251</v>
      </c>
      <c r="H180" s="123">
        <f t="shared" si="4"/>
        <v>3900000</v>
      </c>
      <c r="I180" s="123">
        <v>1950000</v>
      </c>
      <c r="J180" s="123">
        <v>1950000</v>
      </c>
    </row>
    <row r="181" spans="1:10" ht="25.5" x14ac:dyDescent="0.3">
      <c r="A181" s="120">
        <v>11</v>
      </c>
      <c r="B181" s="120" t="s">
        <v>248</v>
      </c>
      <c r="C181" s="120" t="s">
        <v>0</v>
      </c>
      <c r="D181" s="121" t="s">
        <v>553</v>
      </c>
      <c r="E181" s="122" t="s">
        <v>258</v>
      </c>
      <c r="F181" s="122" t="s">
        <v>258</v>
      </c>
      <c r="G181" s="115" t="s">
        <v>251</v>
      </c>
      <c r="H181" s="123">
        <f t="shared" si="4"/>
        <v>4500000</v>
      </c>
      <c r="I181" s="123">
        <v>2250000</v>
      </c>
      <c r="J181" s="123">
        <v>2250000</v>
      </c>
    </row>
    <row r="182" spans="1:10" ht="25.5" x14ac:dyDescent="0.3">
      <c r="A182" s="120">
        <v>12</v>
      </c>
      <c r="B182" s="120" t="s">
        <v>248</v>
      </c>
      <c r="C182" s="120" t="s">
        <v>0</v>
      </c>
      <c r="D182" s="121" t="s">
        <v>553</v>
      </c>
      <c r="E182" s="122" t="s">
        <v>350</v>
      </c>
      <c r="F182" s="122" t="s">
        <v>350</v>
      </c>
      <c r="G182" s="115" t="s">
        <v>251</v>
      </c>
      <c r="H182" s="123">
        <f t="shared" si="4"/>
        <v>2000000</v>
      </c>
      <c r="I182" s="123">
        <v>1000000</v>
      </c>
      <c r="J182" s="123">
        <v>1000000</v>
      </c>
    </row>
    <row r="183" spans="1:10" ht="25.5" x14ac:dyDescent="0.3">
      <c r="A183" s="120">
        <v>13</v>
      </c>
      <c r="B183" s="120" t="s">
        <v>248</v>
      </c>
      <c r="C183" s="120" t="s">
        <v>0</v>
      </c>
      <c r="D183" s="121" t="s">
        <v>553</v>
      </c>
      <c r="E183" s="122" t="s">
        <v>258</v>
      </c>
      <c r="F183" s="122" t="s">
        <v>391</v>
      </c>
      <c r="G183" s="115" t="s">
        <v>251</v>
      </c>
      <c r="H183" s="123">
        <f t="shared" si="4"/>
        <v>750000</v>
      </c>
      <c r="I183" s="123">
        <v>375000</v>
      </c>
      <c r="J183" s="123">
        <v>375000</v>
      </c>
    </row>
    <row r="184" spans="1:10" ht="25.5" x14ac:dyDescent="0.3">
      <c r="A184" s="120">
        <v>14</v>
      </c>
      <c r="B184" s="120" t="s">
        <v>248</v>
      </c>
      <c r="C184" s="120" t="s">
        <v>0</v>
      </c>
      <c r="D184" s="121" t="s">
        <v>553</v>
      </c>
      <c r="E184" s="122" t="s">
        <v>289</v>
      </c>
      <c r="F184" s="122" t="s">
        <v>289</v>
      </c>
      <c r="G184" s="115" t="s">
        <v>251</v>
      </c>
      <c r="H184" s="123">
        <f t="shared" si="4"/>
        <v>2000000</v>
      </c>
      <c r="I184" s="123">
        <v>1000000</v>
      </c>
      <c r="J184" s="123">
        <v>1000000</v>
      </c>
    </row>
    <row r="185" spans="1:10" ht="25.5" x14ac:dyDescent="0.3">
      <c r="A185" s="120">
        <v>15</v>
      </c>
      <c r="B185" s="120" t="s">
        <v>248</v>
      </c>
      <c r="C185" s="120" t="s">
        <v>0</v>
      </c>
      <c r="D185" s="121" t="s">
        <v>554</v>
      </c>
      <c r="E185" s="122" t="s">
        <v>306</v>
      </c>
      <c r="F185" s="122" t="s">
        <v>306</v>
      </c>
      <c r="G185" s="115" t="s">
        <v>251</v>
      </c>
      <c r="H185" s="123">
        <f t="shared" si="4"/>
        <v>500000</v>
      </c>
      <c r="I185" s="123">
        <v>250000</v>
      </c>
      <c r="J185" s="123">
        <v>250000</v>
      </c>
    </row>
    <row r="186" spans="1:10" ht="25.5" x14ac:dyDescent="0.3">
      <c r="A186" s="120">
        <v>16</v>
      </c>
      <c r="B186" s="120" t="s">
        <v>248</v>
      </c>
      <c r="C186" s="120" t="s">
        <v>0</v>
      </c>
      <c r="D186" s="121" t="s">
        <v>555</v>
      </c>
      <c r="E186" s="122" t="s">
        <v>310</v>
      </c>
      <c r="F186" s="122" t="s">
        <v>310</v>
      </c>
      <c r="G186" s="115" t="s">
        <v>251</v>
      </c>
      <c r="H186" s="123">
        <f t="shared" si="4"/>
        <v>550000</v>
      </c>
      <c r="I186" s="123">
        <v>275000</v>
      </c>
      <c r="J186" s="123">
        <v>275000</v>
      </c>
    </row>
    <row r="187" spans="1:10" ht="25.5" x14ac:dyDescent="0.3">
      <c r="A187" s="120">
        <v>17</v>
      </c>
      <c r="B187" s="120" t="s">
        <v>248</v>
      </c>
      <c r="C187" s="120" t="s">
        <v>0</v>
      </c>
      <c r="D187" s="121" t="s">
        <v>555</v>
      </c>
      <c r="E187" s="122" t="s">
        <v>277</v>
      </c>
      <c r="F187" s="122" t="s">
        <v>277</v>
      </c>
      <c r="G187" s="115" t="s">
        <v>251</v>
      </c>
      <c r="H187" s="123">
        <f t="shared" si="4"/>
        <v>550000</v>
      </c>
      <c r="I187" s="123">
        <v>275000</v>
      </c>
      <c r="J187" s="123">
        <v>275000</v>
      </c>
    </row>
    <row r="188" spans="1:10" ht="25.5" x14ac:dyDescent="0.3">
      <c r="A188" s="120">
        <v>18</v>
      </c>
      <c r="B188" s="120" t="s">
        <v>248</v>
      </c>
      <c r="C188" s="120" t="s">
        <v>0</v>
      </c>
      <c r="D188" s="121" t="s">
        <v>555</v>
      </c>
      <c r="E188" s="122" t="s">
        <v>274</v>
      </c>
      <c r="F188" s="122" t="s">
        <v>273</v>
      </c>
      <c r="G188" s="115" t="s">
        <v>251</v>
      </c>
      <c r="H188" s="123">
        <f t="shared" si="4"/>
        <v>750000</v>
      </c>
      <c r="I188" s="123">
        <v>375000</v>
      </c>
      <c r="J188" s="123">
        <v>375000</v>
      </c>
    </row>
    <row r="189" spans="1:10" ht="25.5" x14ac:dyDescent="0.3">
      <c r="A189" s="120">
        <v>19</v>
      </c>
      <c r="B189" s="120" t="s">
        <v>248</v>
      </c>
      <c r="C189" s="120" t="s">
        <v>0</v>
      </c>
      <c r="D189" s="121" t="s">
        <v>555</v>
      </c>
      <c r="E189" s="122" t="s">
        <v>295</v>
      </c>
      <c r="F189" s="122" t="s">
        <v>295</v>
      </c>
      <c r="G189" s="115" t="s">
        <v>251</v>
      </c>
      <c r="H189" s="123">
        <f t="shared" si="4"/>
        <v>850000</v>
      </c>
      <c r="I189" s="123">
        <v>425000</v>
      </c>
      <c r="J189" s="123">
        <v>425000</v>
      </c>
    </row>
    <row r="190" spans="1:10" ht="25.5" x14ac:dyDescent="0.3">
      <c r="A190" s="120">
        <v>20</v>
      </c>
      <c r="B190" s="120" t="s">
        <v>248</v>
      </c>
      <c r="C190" s="120" t="s">
        <v>0</v>
      </c>
      <c r="D190" s="121" t="s">
        <v>557</v>
      </c>
      <c r="E190" s="122" t="s">
        <v>306</v>
      </c>
      <c r="F190" s="122" t="s">
        <v>306</v>
      </c>
      <c r="G190" s="115" t="s">
        <v>251</v>
      </c>
      <c r="H190" s="123">
        <f t="shared" si="4"/>
        <v>2000000</v>
      </c>
      <c r="I190" s="123">
        <v>1000000</v>
      </c>
      <c r="J190" s="123">
        <v>1000000</v>
      </c>
    </row>
    <row r="191" spans="1:10" ht="25.5" x14ac:dyDescent="0.3">
      <c r="A191" s="120">
        <v>21</v>
      </c>
      <c r="B191" s="120" t="s">
        <v>248</v>
      </c>
      <c r="C191" s="120" t="s">
        <v>0</v>
      </c>
      <c r="D191" s="121" t="s">
        <v>392</v>
      </c>
      <c r="E191" s="122" t="s">
        <v>306</v>
      </c>
      <c r="F191" s="122" t="s">
        <v>306</v>
      </c>
      <c r="G191" s="115" t="s">
        <v>558</v>
      </c>
      <c r="H191" s="123">
        <f t="shared" si="4"/>
        <v>900000</v>
      </c>
      <c r="I191" s="123">
        <v>450000</v>
      </c>
      <c r="J191" s="123">
        <v>450000</v>
      </c>
    </row>
    <row r="192" spans="1:10" ht="18" x14ac:dyDescent="0.35">
      <c r="H192" s="110">
        <f>SUM(H171:H191)</f>
        <v>47330000</v>
      </c>
      <c r="I192" s="110">
        <f>SUM(I171:I191)</f>
        <v>23665000</v>
      </c>
      <c r="J192" s="110">
        <f>SUM(J171:J191)</f>
        <v>23665000</v>
      </c>
    </row>
    <row r="194" spans="7:10" ht="18.75" x14ac:dyDescent="0.35">
      <c r="G194" s="174" t="s">
        <v>164</v>
      </c>
      <c r="H194" s="175">
        <f>H192+H168+H99+H11</f>
        <v>4141787573.8297901</v>
      </c>
      <c r="I194" s="175">
        <f>I192+I168+I99+I11</f>
        <v>1046919264.6348205</v>
      </c>
      <c r="J194" s="175">
        <f>J192+J168+J99</f>
        <v>3094868309.1949697</v>
      </c>
    </row>
  </sheetData>
  <mergeCells count="8">
    <mergeCell ref="A170:J170"/>
    <mergeCell ref="D2:G2"/>
    <mergeCell ref="D3:G3"/>
    <mergeCell ref="D4:G4"/>
    <mergeCell ref="D5:G5"/>
    <mergeCell ref="A13:J13"/>
    <mergeCell ref="A101:J101"/>
    <mergeCell ref="A7:J7"/>
  </mergeCells>
  <printOptions horizontalCentered="1"/>
  <pageMargins left="0.11811023622047245" right="0.11811023622047245" top="0.35433070866141736" bottom="0.55118110236220474" header="0.31496062992125984" footer="0.31496062992125984"/>
  <pageSetup scale="4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01957-BC8F-4F1D-90ED-CB9779A51E50}">
  <sheetPr>
    <tabColor rgb="FF0070C0"/>
  </sheetPr>
  <dimension ref="A1:H11"/>
  <sheetViews>
    <sheetView view="pageBreakPreview" zoomScale="80" zoomScaleNormal="100" zoomScaleSheetLayoutView="80" workbookViewId="0">
      <selection activeCell="M8" sqref="M8"/>
    </sheetView>
  </sheetViews>
  <sheetFormatPr baseColWidth="10" defaultRowHeight="15" x14ac:dyDescent="0.25"/>
  <cols>
    <col min="1" max="1" width="28.140625" customWidth="1"/>
    <col min="2" max="2" width="13.42578125" bestFit="1" customWidth="1"/>
    <col min="3" max="3" width="17" customWidth="1"/>
    <col min="4" max="4" width="17.85546875" customWidth="1"/>
    <col min="5" max="5" width="18.85546875" customWidth="1"/>
    <col min="6" max="6" width="15.28515625" customWidth="1"/>
  </cols>
  <sheetData>
    <row r="1" spans="1:8" ht="23.25" x14ac:dyDescent="0.35">
      <c r="A1" s="373" t="s">
        <v>0</v>
      </c>
      <c r="B1" s="373"/>
      <c r="C1" s="373"/>
      <c r="D1" s="373"/>
      <c r="E1" s="373"/>
      <c r="F1" s="373"/>
      <c r="G1" s="373"/>
      <c r="H1" s="373"/>
    </row>
    <row r="2" spans="1:8" ht="15" customHeight="1" x14ac:dyDescent="0.25">
      <c r="A2" s="392" t="s">
        <v>650</v>
      </c>
      <c r="B2" s="392"/>
      <c r="C2" s="392"/>
      <c r="D2" s="392"/>
      <c r="E2" s="392"/>
      <c r="F2" s="392"/>
      <c r="G2" s="392"/>
      <c r="H2" s="392"/>
    </row>
    <row r="3" spans="1:8" ht="44.25" customHeight="1" x14ac:dyDescent="0.35">
      <c r="A3" s="393" t="s">
        <v>757</v>
      </c>
      <c r="B3" s="393"/>
      <c r="C3" s="393"/>
      <c r="D3" s="393"/>
      <c r="E3" s="393"/>
      <c r="F3" s="393"/>
      <c r="G3" s="393"/>
      <c r="H3" s="393"/>
    </row>
    <row r="4" spans="1:8" x14ac:dyDescent="0.25">
      <c r="A4" s="23"/>
      <c r="B4" s="23"/>
      <c r="C4" s="23"/>
      <c r="D4" s="23"/>
      <c r="E4" s="23"/>
      <c r="F4" s="23"/>
    </row>
    <row r="5" spans="1:8" ht="35.25" customHeight="1" thickBot="1" x14ac:dyDescent="0.3">
      <c r="A5" s="396" t="s">
        <v>758</v>
      </c>
      <c r="B5" s="396" t="s">
        <v>759</v>
      </c>
      <c r="C5" s="396" t="s">
        <v>755</v>
      </c>
      <c r="D5" s="397" t="s">
        <v>756</v>
      </c>
      <c r="E5" s="398"/>
      <c r="F5" s="398"/>
      <c r="G5" s="399"/>
      <c r="H5" s="396" t="s">
        <v>760</v>
      </c>
    </row>
    <row r="6" spans="1:8" ht="15.75" thickBot="1" x14ac:dyDescent="0.3">
      <c r="A6" s="377"/>
      <c r="B6" s="377"/>
      <c r="C6" s="377"/>
      <c r="D6" s="328" t="s">
        <v>696</v>
      </c>
      <c r="E6" s="328" t="s">
        <v>761</v>
      </c>
      <c r="F6" s="328" t="s">
        <v>762</v>
      </c>
      <c r="G6" s="328" t="s">
        <v>304</v>
      </c>
      <c r="H6" s="377"/>
    </row>
    <row r="7" spans="1:8" ht="39" thickBot="1" x14ac:dyDescent="0.3">
      <c r="A7" s="329" t="s">
        <v>763</v>
      </c>
      <c r="B7" s="330">
        <v>1</v>
      </c>
      <c r="C7" s="331">
        <v>20000</v>
      </c>
      <c r="D7" s="331">
        <v>20000</v>
      </c>
      <c r="E7" s="331">
        <v>0</v>
      </c>
      <c r="F7" s="331">
        <v>0</v>
      </c>
      <c r="G7" s="331">
        <v>0</v>
      </c>
      <c r="H7" s="332">
        <v>3.9999999999999998E-6</v>
      </c>
    </row>
    <row r="8" spans="1:8" ht="38.25" x14ac:dyDescent="0.25">
      <c r="A8" s="333" t="s">
        <v>764</v>
      </c>
      <c r="B8" s="394">
        <v>1</v>
      </c>
      <c r="C8" s="388">
        <v>200000</v>
      </c>
      <c r="D8" s="388">
        <v>100000</v>
      </c>
      <c r="E8" s="388">
        <v>0</v>
      </c>
      <c r="F8" s="388">
        <v>0</v>
      </c>
      <c r="G8" s="388">
        <v>100000</v>
      </c>
      <c r="H8" s="390">
        <v>4.0000000000000003E-5</v>
      </c>
    </row>
    <row r="9" spans="1:8" ht="15.75" thickBot="1" x14ac:dyDescent="0.3">
      <c r="A9" s="329" t="s">
        <v>765</v>
      </c>
      <c r="B9" s="395"/>
      <c r="C9" s="389"/>
      <c r="D9" s="389"/>
      <c r="E9" s="389"/>
      <c r="F9" s="389"/>
      <c r="G9" s="389"/>
      <c r="H9" s="391"/>
    </row>
    <row r="10" spans="1:8" ht="39" thickBot="1" x14ac:dyDescent="0.3">
      <c r="A10" s="329" t="s">
        <v>766</v>
      </c>
      <c r="B10" s="330">
        <v>1</v>
      </c>
      <c r="C10" s="331">
        <v>75500</v>
      </c>
      <c r="D10" s="331">
        <v>75500</v>
      </c>
      <c r="E10" s="331">
        <v>0</v>
      </c>
      <c r="F10" s="331">
        <v>0</v>
      </c>
      <c r="G10" s="331">
        <v>0</v>
      </c>
      <c r="H10" s="332">
        <v>1.0000000000000001E-5</v>
      </c>
    </row>
    <row r="11" spans="1:8" ht="15.75" thickBot="1" x14ac:dyDescent="0.3">
      <c r="A11" s="334" t="s">
        <v>767</v>
      </c>
      <c r="B11" s="335">
        <v>1</v>
      </c>
      <c r="C11" s="336">
        <v>295000</v>
      </c>
      <c r="D11" s="336">
        <v>195000</v>
      </c>
      <c r="E11" s="336">
        <v>0</v>
      </c>
      <c r="F11" s="336">
        <v>0</v>
      </c>
      <c r="G11" s="336">
        <v>100000</v>
      </c>
      <c r="H11" s="337">
        <v>6.0000000000000002E-5</v>
      </c>
    </row>
  </sheetData>
  <mergeCells count="15">
    <mergeCell ref="G8:G9"/>
    <mergeCell ref="H8:H9"/>
    <mergeCell ref="A1:H1"/>
    <mergeCell ref="A2:H2"/>
    <mergeCell ref="A3:H3"/>
    <mergeCell ref="B8:B9"/>
    <mergeCell ref="C8:C9"/>
    <mergeCell ref="D8:D9"/>
    <mergeCell ref="E8:E9"/>
    <mergeCell ref="F8:F9"/>
    <mergeCell ref="A5:A6"/>
    <mergeCell ref="B5:B6"/>
    <mergeCell ref="C5:C6"/>
    <mergeCell ref="D5:G5"/>
    <mergeCell ref="H5:H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2A9B-8015-44C9-A323-4891EE999555}">
  <sheetPr>
    <tabColor rgb="FF0070C0"/>
  </sheetPr>
  <dimension ref="B3:G28"/>
  <sheetViews>
    <sheetView workbookViewId="0">
      <selection activeCell="B6" sqref="B6"/>
    </sheetView>
  </sheetViews>
  <sheetFormatPr baseColWidth="10" defaultRowHeight="15" x14ac:dyDescent="0.25"/>
  <cols>
    <col min="2" max="2" width="26.7109375" customWidth="1"/>
    <col min="3" max="3" width="18.5703125" customWidth="1"/>
    <col min="4" max="4" width="18.28515625" bestFit="1" customWidth="1"/>
    <col min="5" max="5" width="16.5703125" bestFit="1" customWidth="1"/>
    <col min="6" max="7" width="18.28515625" bestFit="1" customWidth="1"/>
  </cols>
  <sheetData>
    <row r="3" spans="2:7" ht="15.75" thickBot="1" x14ac:dyDescent="0.3"/>
    <row r="4" spans="2:7" ht="19.5" thickBot="1" x14ac:dyDescent="0.3">
      <c r="B4" s="237" t="s">
        <v>539</v>
      </c>
      <c r="C4" s="237" t="s">
        <v>540</v>
      </c>
      <c r="D4" s="237" t="s">
        <v>164</v>
      </c>
      <c r="E4" s="237" t="s">
        <v>541</v>
      </c>
      <c r="F4" s="237" t="s">
        <v>245</v>
      </c>
      <c r="G4" s="237" t="s">
        <v>246</v>
      </c>
    </row>
    <row r="5" spans="2:7" x14ac:dyDescent="0.25">
      <c r="B5" s="236"/>
      <c r="C5" s="236"/>
      <c r="D5" s="236"/>
      <c r="E5" s="236"/>
      <c r="F5" s="236"/>
      <c r="G5" s="236"/>
    </row>
    <row r="6" spans="2:7" x14ac:dyDescent="0.25">
      <c r="B6" s="238" t="s">
        <v>722</v>
      </c>
      <c r="C6" s="238" t="s">
        <v>540</v>
      </c>
      <c r="D6" s="239">
        <f>SUM(D7:D12)</f>
        <v>4915939598.9140205</v>
      </c>
      <c r="E6" s="239">
        <f t="shared" ref="E6:G6" si="0">SUM(E7:E12)</f>
        <v>251918004.97292712</v>
      </c>
      <c r="F6" s="239">
        <f t="shared" si="0"/>
        <v>1544789804.7433436</v>
      </c>
      <c r="G6" s="239">
        <f t="shared" si="0"/>
        <v>3119231789.1977501</v>
      </c>
    </row>
    <row r="7" spans="2:7" x14ac:dyDescent="0.25">
      <c r="B7" s="240" t="s">
        <v>723</v>
      </c>
      <c r="C7" s="240">
        <v>1000</v>
      </c>
      <c r="D7" s="241">
        <f>E7+F7+G7</f>
        <v>274116331.35004658</v>
      </c>
      <c r="E7" s="242">
        <v>190952866.89519066</v>
      </c>
      <c r="F7" s="242">
        <v>83163464.454855919</v>
      </c>
      <c r="G7" s="242">
        <v>0</v>
      </c>
    </row>
    <row r="8" spans="2:7" x14ac:dyDescent="0.25">
      <c r="B8" s="240" t="s">
        <v>724</v>
      </c>
      <c r="C8" s="240">
        <v>2000</v>
      </c>
      <c r="D8" s="241">
        <f t="shared" ref="D8:D12" si="1">E8+F8+G8</f>
        <v>38874736.297165275</v>
      </c>
      <c r="E8" s="242">
        <v>11733681.202647317</v>
      </c>
      <c r="F8" s="242">
        <v>27141055.094517954</v>
      </c>
      <c r="G8" s="242">
        <v>0</v>
      </c>
    </row>
    <row r="9" spans="2:7" x14ac:dyDescent="0.25">
      <c r="B9" s="240" t="s">
        <v>725</v>
      </c>
      <c r="C9" s="240">
        <v>3000</v>
      </c>
      <c r="D9" s="241">
        <f t="shared" si="1"/>
        <v>452436472.59991884</v>
      </c>
      <c r="E9" s="242">
        <v>42214521.639989123</v>
      </c>
      <c r="F9" s="242">
        <v>385858470.95714921</v>
      </c>
      <c r="G9" s="242">
        <v>24363480.002780486</v>
      </c>
    </row>
    <row r="10" spans="2:7" ht="30" x14ac:dyDescent="0.25">
      <c r="B10" s="240" t="s">
        <v>726</v>
      </c>
      <c r="C10" s="240">
        <v>5000</v>
      </c>
      <c r="D10" s="241">
        <f t="shared" si="1"/>
        <v>8724484.8370999992</v>
      </c>
      <c r="E10" s="242">
        <v>7016935.2351000002</v>
      </c>
      <c r="F10" s="242">
        <v>1707549.602</v>
      </c>
      <c r="G10" s="242">
        <v>0</v>
      </c>
    </row>
    <row r="11" spans="2:7" x14ac:dyDescent="0.25">
      <c r="B11" s="240" t="s">
        <v>727</v>
      </c>
      <c r="C11" s="240">
        <v>6000</v>
      </c>
      <c r="D11" s="241">
        <f t="shared" si="1"/>
        <v>4141787573.8297901</v>
      </c>
      <c r="E11" s="243">
        <v>0</v>
      </c>
      <c r="F11" s="242">
        <v>1046919264.6348205</v>
      </c>
      <c r="G11" s="242">
        <v>3094868309.1949697</v>
      </c>
    </row>
    <row r="12" spans="2:7" x14ac:dyDescent="0.25">
      <c r="B12" s="240" t="s">
        <v>728</v>
      </c>
      <c r="C12" s="240">
        <v>9000</v>
      </c>
      <c r="D12" s="241">
        <f t="shared" si="1"/>
        <v>0</v>
      </c>
      <c r="E12" s="242">
        <v>0</v>
      </c>
      <c r="F12" s="242">
        <v>0</v>
      </c>
      <c r="G12" s="242">
        <v>0</v>
      </c>
    </row>
    <row r="14" spans="2:7" x14ac:dyDescent="0.25">
      <c r="B14" s="400" t="s">
        <v>729</v>
      </c>
      <c r="C14" s="400" t="s">
        <v>730</v>
      </c>
      <c r="D14" s="400"/>
      <c r="E14" s="400" t="s">
        <v>731</v>
      </c>
      <c r="F14" s="400"/>
    </row>
    <row r="15" spans="2:7" x14ac:dyDescent="0.25">
      <c r="B15" s="400"/>
      <c r="C15" s="256">
        <v>2023</v>
      </c>
      <c r="D15" s="256">
        <v>2024</v>
      </c>
      <c r="E15" s="256" t="s">
        <v>732</v>
      </c>
      <c r="F15" s="256" t="s">
        <v>733</v>
      </c>
    </row>
    <row r="16" spans="2:7" x14ac:dyDescent="0.25">
      <c r="B16" s="244" t="s">
        <v>734</v>
      </c>
      <c r="C16" s="245"/>
      <c r="D16" s="245"/>
      <c r="E16" s="245"/>
      <c r="F16" s="245"/>
    </row>
    <row r="17" spans="2:6" x14ac:dyDescent="0.25">
      <c r="B17" s="401" t="s">
        <v>735</v>
      </c>
      <c r="C17" s="402">
        <v>227702200.89527452</v>
      </c>
      <c r="D17" s="403">
        <v>274116331.35004658</v>
      </c>
      <c r="E17" s="404">
        <f>D17-C17</f>
        <v>46414130.454772055</v>
      </c>
      <c r="F17" s="405">
        <f>E17/D17</f>
        <v>0.16932274785007687</v>
      </c>
    </row>
    <row r="18" spans="2:6" x14ac:dyDescent="0.25">
      <c r="B18" s="401"/>
      <c r="C18" s="402"/>
      <c r="D18" s="403"/>
      <c r="E18" s="404"/>
      <c r="F18" s="405"/>
    </row>
    <row r="19" spans="2:6" ht="30" x14ac:dyDescent="0.25">
      <c r="B19" s="246" t="s">
        <v>736</v>
      </c>
      <c r="C19" s="247">
        <v>25483978.082213655</v>
      </c>
      <c r="D19" s="248">
        <v>38874736.297165275</v>
      </c>
      <c r="E19" s="247">
        <f>D19-C19</f>
        <v>13390758.21495162</v>
      </c>
      <c r="F19" s="260">
        <f>E19/D19</f>
        <v>0.34445913954477592</v>
      </c>
    </row>
    <row r="20" spans="2:6" x14ac:dyDescent="0.25">
      <c r="B20" s="246" t="s">
        <v>737</v>
      </c>
      <c r="C20" s="247">
        <v>147233209.45934069</v>
      </c>
      <c r="D20" s="249">
        <v>452436472.59991884</v>
      </c>
      <c r="E20" s="247">
        <f>D20-C20</f>
        <v>305203263.14057815</v>
      </c>
      <c r="F20" s="260">
        <f>E20/D20</f>
        <v>0.67457705473374541</v>
      </c>
    </row>
    <row r="21" spans="2:6" x14ac:dyDescent="0.25">
      <c r="B21" s="250" t="s">
        <v>738</v>
      </c>
      <c r="C21" s="251">
        <f>SUM(C17:C20)</f>
        <v>400419388.43682885</v>
      </c>
      <c r="D21" s="251">
        <f>SUM(D17:D20)</f>
        <v>765427540.24713063</v>
      </c>
      <c r="E21" s="251">
        <f>SUM(E17:E20)</f>
        <v>365008151.81030184</v>
      </c>
      <c r="F21" s="261">
        <f>E21/D21</f>
        <v>0.47686832863689887</v>
      </c>
    </row>
    <row r="22" spans="2:6" x14ac:dyDescent="0.25">
      <c r="B22" s="244" t="s">
        <v>739</v>
      </c>
      <c r="C22" s="252"/>
      <c r="D22" s="252"/>
      <c r="E22" s="252"/>
      <c r="F22" s="260"/>
    </row>
    <row r="23" spans="2:6" ht="30" x14ac:dyDescent="0.25">
      <c r="B23" s="246" t="s">
        <v>740</v>
      </c>
      <c r="C23" s="248">
        <v>4296626.8850999996</v>
      </c>
      <c r="D23" s="248">
        <v>8724484.8370999992</v>
      </c>
      <c r="E23" s="253">
        <f>D23-C23</f>
        <v>4427857.9519999996</v>
      </c>
      <c r="F23" s="260">
        <f t="shared" ref="F23:F24" si="2">E23/D23</f>
        <v>0.50752084904440165</v>
      </c>
    </row>
    <row r="24" spans="2:6" x14ac:dyDescent="0.25">
      <c r="B24" s="246" t="s">
        <v>741</v>
      </c>
      <c r="C24" s="254">
        <v>260000000</v>
      </c>
      <c r="D24" s="254">
        <v>4141787573.8297901</v>
      </c>
      <c r="E24" s="253">
        <f t="shared" ref="E24:E26" si="3">D24-C24</f>
        <v>3881787573.8297901</v>
      </c>
      <c r="F24" s="255">
        <f t="shared" si="2"/>
        <v>0.93722517261801874</v>
      </c>
    </row>
    <row r="25" spans="2:6" ht="30" x14ac:dyDescent="0.25">
      <c r="B25" s="246" t="s">
        <v>743</v>
      </c>
      <c r="C25" s="254">
        <v>27951116</v>
      </c>
      <c r="D25" s="262">
        <v>0</v>
      </c>
      <c r="E25" s="253">
        <f t="shared" si="3"/>
        <v>-27951116</v>
      </c>
      <c r="F25" s="255">
        <v>0</v>
      </c>
    </row>
    <row r="26" spans="2:6" x14ac:dyDescent="0.25">
      <c r="B26" s="257" t="s">
        <v>742</v>
      </c>
      <c r="C26" s="254">
        <v>90000000</v>
      </c>
      <c r="D26" s="262">
        <v>0</v>
      </c>
      <c r="E26" s="253">
        <f t="shared" si="3"/>
        <v>-90000000</v>
      </c>
      <c r="F26" s="255">
        <v>0</v>
      </c>
    </row>
    <row r="27" spans="2:6" x14ac:dyDescent="0.25">
      <c r="B27" s="250" t="s">
        <v>738</v>
      </c>
      <c r="C27" s="251">
        <f>SUM(C23:C26)</f>
        <v>382247742.88510001</v>
      </c>
      <c r="D27" s="251">
        <f>SUM(D23:D26)</f>
        <v>4150512058.6668901</v>
      </c>
      <c r="E27" s="251">
        <f>SUM(E23:E26)</f>
        <v>3768264315.7817903</v>
      </c>
      <c r="F27" s="255">
        <f>E27/D27</f>
        <v>0.90790347372033064</v>
      </c>
    </row>
    <row r="28" spans="2:6" x14ac:dyDescent="0.25">
      <c r="B28" s="238" t="s">
        <v>164</v>
      </c>
      <c r="C28" s="258">
        <f>C27+C21</f>
        <v>782667131.32192886</v>
      </c>
      <c r="D28" s="239">
        <f>D27+D21</f>
        <v>4915939598.9140205</v>
      </c>
      <c r="E28" s="239">
        <f>E27+E21</f>
        <v>4133272467.592092</v>
      </c>
      <c r="F28" s="259">
        <f>E28/D28</f>
        <v>0.84078992111806516</v>
      </c>
    </row>
  </sheetData>
  <mergeCells count="8">
    <mergeCell ref="B14:B15"/>
    <mergeCell ref="C14:D14"/>
    <mergeCell ref="E14:F14"/>
    <mergeCell ref="B17:B18"/>
    <mergeCell ref="C17:C18"/>
    <mergeCell ref="D17:D18"/>
    <mergeCell ref="E17:E18"/>
    <mergeCell ref="F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CEA PRESUP AUT 2024</vt:lpstr>
      <vt:lpstr>PRESUPUESTO 2024 A DETALLE</vt:lpstr>
      <vt:lpstr>POR ACTIVIDAD O PROY</vt:lpstr>
      <vt:lpstr>TOTAL CEA X PARTIDA</vt:lpstr>
      <vt:lpstr>DIR.GENERAL (REC. ESTATALES)</vt:lpstr>
      <vt:lpstr>ORG.OPERADORES(ING.PROPIOS)</vt:lpstr>
      <vt:lpstr>PROY.DE INVERSIÓN 2024</vt:lpstr>
      <vt:lpstr>ANEXO M</vt:lpstr>
      <vt:lpstr>Hoja2</vt:lpstr>
      <vt:lpstr>'ANEXO M'!Área_de_impresión</vt:lpstr>
      <vt:lpstr>'CEA PRESUP AUT 2024'!Área_de_impresión</vt:lpstr>
      <vt:lpstr>'DIR.GENERAL (REC. ESTATALES)'!Área_de_impresión</vt:lpstr>
      <vt:lpstr>'ORG.OPERADORES(ING.PROPIOS)'!Área_de_impresión</vt:lpstr>
      <vt:lpstr>'PROY.DE INVERSIÓN 2024'!Área_de_impresión</vt:lpstr>
      <vt:lpstr>'PROY.DE INVERSIÓN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Norzagaray</dc:creator>
  <cp:lastModifiedBy>Ismael Norzagaray</cp:lastModifiedBy>
  <cp:lastPrinted>2024-01-03T20:00:42Z</cp:lastPrinted>
  <dcterms:created xsi:type="dcterms:W3CDTF">2019-10-09T14:52:48Z</dcterms:created>
  <dcterms:modified xsi:type="dcterms:W3CDTF">2024-02-20T17:23:24Z</dcterms:modified>
</cp:coreProperties>
</file>