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ISMAEL NORZAGARAY\ESCRITORIO\01) PRESUPUESTO 2024\01 PRESUPUESTO AUTORIZADO 2024\FOOSSI\"/>
    </mc:Choice>
  </mc:AlternateContent>
  <xr:revisionPtr revIDLastSave="0" documentId="13_ncr:1_{CF9F839B-46BE-43E7-9795-8FCC1C5FBEF8}" xr6:coauthVersionLast="47" xr6:coauthVersionMax="47" xr10:uidLastSave="{00000000-0000-0000-0000-000000000000}"/>
  <bookViews>
    <workbookView xWindow="-120" yWindow="-120" windowWidth="29040" windowHeight="15840" firstSheet="1" activeTab="1" xr2:uid="{00000000-000D-0000-FFFF-FFFF00000000}"/>
  </bookViews>
  <sheets>
    <sheet name="DETALLE GLOBAL " sheetId="3" state="hidden" r:id="rId1"/>
    <sheet name="PROY.PRES. 2024 " sheetId="25" r:id="rId2"/>
    <sheet name="DETALLE GLOBAL  " sheetId="23" r:id="rId3"/>
    <sheet name="POR ACTIVIDAD O PROY" sheetId="32" state="hidden" r:id="rId4"/>
    <sheet name="PERESUP 2024" sheetId="27" r:id="rId5"/>
    <sheet name="ESTIMACION INGRESOS  2024" sheetId="28" state="hidden" r:id="rId6"/>
    <sheet name="Hoja1" sheetId="30" state="hidden" r:id="rId7"/>
    <sheet name="ANEXO M" sheetId="31" r:id="rId8"/>
    <sheet name="CALENDARIZACION MENSUAL 2024" sheetId="29" state="hidden" r:id="rId9"/>
  </sheets>
  <externalReferences>
    <externalReference r:id="rId10"/>
    <externalReference r:id="rId11"/>
    <externalReference r:id="rId12"/>
    <externalReference r:id="rId13"/>
  </externalReferences>
  <definedNames>
    <definedName name="A" localSheetId="8">#REF!</definedName>
    <definedName name="A" localSheetId="0">#REF!</definedName>
    <definedName name="A" localSheetId="2">#REF!</definedName>
    <definedName name="A" localSheetId="5">#REF!</definedName>
    <definedName name="A" localSheetId="4">#REF!</definedName>
    <definedName name="A" localSheetId="3">#REF!</definedName>
    <definedName name="A" localSheetId="1">#REF!</definedName>
    <definedName name="A">#REF!</definedName>
    <definedName name="aaaa" localSheetId="8">#REF!</definedName>
    <definedName name="aaaa" localSheetId="0">#REF!</definedName>
    <definedName name="aaaa" localSheetId="2">#REF!</definedName>
    <definedName name="aaaa" localSheetId="5">#REF!</definedName>
    <definedName name="aaaa" localSheetId="4">#REF!</definedName>
    <definedName name="aaaa" localSheetId="3">#REF!</definedName>
    <definedName name="aaaa" localSheetId="1">#REF!</definedName>
    <definedName name="aaaa">#REF!</definedName>
    <definedName name="ANALITICO">#N/A</definedName>
    <definedName name="_xlnm.Print_Area" localSheetId="7">'ANEXO M'!$A$1:$H$11</definedName>
    <definedName name="_xlnm.Print_Area" localSheetId="8">'CALENDARIZACION MENSUAL 2024'!$A$1:$O$33</definedName>
    <definedName name="_xlnm.Print_Area" localSheetId="0">'DETALLE GLOBAL '!$A$1:$B$42</definedName>
    <definedName name="_xlnm.Print_Area" localSheetId="2">'DETALLE GLOBAL  '!$A$1:$B$44</definedName>
    <definedName name="_xlnm.Print_Area" localSheetId="5">'ESTIMACION INGRESOS  2024'!$A$1:$J$20</definedName>
    <definedName name="_xlnm.Print_Area" localSheetId="1">'PROY.PRES. 2024 '!$A$1:$F$25</definedName>
    <definedName name="B" localSheetId="8">#REF!</definedName>
    <definedName name="B" localSheetId="0">#REF!</definedName>
    <definedName name="B" localSheetId="2">#REF!</definedName>
    <definedName name="B" localSheetId="5">#REF!</definedName>
    <definedName name="B" localSheetId="4">#REF!</definedName>
    <definedName name="B" localSheetId="3">#REF!</definedName>
    <definedName name="B" localSheetId="1">#REF!</definedName>
    <definedName name="B">#REF!</definedName>
    <definedName name="BasedeBancos" localSheetId="8">#REF!</definedName>
    <definedName name="BasedeBancos" localSheetId="0">#REF!</definedName>
    <definedName name="BasedeBancos" localSheetId="2">#REF!</definedName>
    <definedName name="BasedeBancos" localSheetId="5">#REF!</definedName>
    <definedName name="BasedeBancos" localSheetId="4">#REF!</definedName>
    <definedName name="BasedeBancos" localSheetId="3">#REF!</definedName>
    <definedName name="BasedeBancos" localSheetId="1">#REF!</definedName>
    <definedName name="BasedeBancos">#REF!</definedName>
    <definedName name="_xlnm.Database" localSheetId="8">#REF!</definedName>
    <definedName name="_xlnm.Database" localSheetId="0">#REF!</definedName>
    <definedName name="_xlnm.Database" localSheetId="2">#REF!</definedName>
    <definedName name="_xlnm.Database" localSheetId="5">#REF!</definedName>
    <definedName name="_xlnm.Database" localSheetId="4">#REF!</definedName>
    <definedName name="_xlnm.Database" localSheetId="3">#REF!</definedName>
    <definedName name="_xlnm.Database" localSheetId="1">#REF!</definedName>
    <definedName name="_xlnm.Database">#REF!</definedName>
    <definedName name="BBB" localSheetId="8">#REF!</definedName>
    <definedName name="BBB" localSheetId="4">#REF!</definedName>
    <definedName name="BBB" localSheetId="3">#REF!</definedName>
    <definedName name="BBB" localSheetId="1">#REF!</definedName>
    <definedName name="BBB">#REF!</definedName>
    <definedName name="BBBBB" localSheetId="8">#REF!</definedName>
    <definedName name="BBBBB" localSheetId="4">#REF!</definedName>
    <definedName name="BBBBB" localSheetId="3">#REF!</definedName>
    <definedName name="BBBBB" localSheetId="1">#REF!</definedName>
    <definedName name="BBBBB">#REF!</definedName>
    <definedName name="calendarizacion" localSheetId="8">#REF!</definedName>
    <definedName name="calendarizacion" localSheetId="4">#REF!</definedName>
    <definedName name="calendarizacion" localSheetId="3">#REF!</definedName>
    <definedName name="calendarizacion" localSheetId="1">#REF!</definedName>
    <definedName name="calendarizacion">#REF!</definedName>
    <definedName name="calorg" localSheetId="8">#REF!</definedName>
    <definedName name="calorg" localSheetId="4">#REF!</definedName>
    <definedName name="calorg" localSheetId="3">#REF!</definedName>
    <definedName name="calorg" localSheetId="1">#REF!</definedName>
    <definedName name="calorg">#REF!</definedName>
    <definedName name="CASO" localSheetId="8">#REF!</definedName>
    <definedName name="CASO" localSheetId="4">#REF!</definedName>
    <definedName name="CASO" localSheetId="3">#REF!</definedName>
    <definedName name="CASO" localSheetId="1">#REF!</definedName>
    <definedName name="CASO">#REF!</definedName>
    <definedName name="COMP" localSheetId="8">#REF!</definedName>
    <definedName name="COMP" localSheetId="4">#REF!</definedName>
    <definedName name="COMP" localSheetId="3">#REF!</definedName>
    <definedName name="COMP" localSheetId="1">#REF!</definedName>
    <definedName name="COMP">#REF!</definedName>
    <definedName name="COMPARATIVO" localSheetId="8">#REF!</definedName>
    <definedName name="COMPARATIVO" localSheetId="4">#REF!</definedName>
    <definedName name="COMPARATIVO" localSheetId="3">#REF!</definedName>
    <definedName name="COMPARATIVO" localSheetId="1">#REF!</definedName>
    <definedName name="COMPARATIVO">#REF!</definedName>
    <definedName name="DEPENDENCIAS" localSheetId="8">[1]Listas!$C$3:$C$24</definedName>
    <definedName name="DEPENDENCIAS" localSheetId="5">[1]Listas!$C$3:$C$24</definedName>
    <definedName name="DEPENDENCIAS" localSheetId="4">[2]Listas!$C$3:$C$24</definedName>
    <definedName name="DEPENDENCIAS">[3]Listas!$C$3:$C$24</definedName>
    <definedName name="DUDA" localSheetId="8">#REF!</definedName>
    <definedName name="DUDA" localSheetId="0">#REF!</definedName>
    <definedName name="DUDA" localSheetId="2">#REF!</definedName>
    <definedName name="DUDA" localSheetId="5">#REF!</definedName>
    <definedName name="DUDA" localSheetId="4">#REF!</definedName>
    <definedName name="DUDA" localSheetId="3">#REF!</definedName>
    <definedName name="DUDA" localSheetId="1">#REF!</definedName>
    <definedName name="DUDA">#REF!</definedName>
    <definedName name="EEE" localSheetId="8">#REF!</definedName>
    <definedName name="EEE" localSheetId="0">#REF!</definedName>
    <definedName name="EEE" localSheetId="2">#REF!</definedName>
    <definedName name="EEE" localSheetId="5">#REF!</definedName>
    <definedName name="EEE" localSheetId="4">#REF!</definedName>
    <definedName name="EEE" localSheetId="3">#REF!</definedName>
    <definedName name="EEE" localSheetId="1">#REF!</definedName>
    <definedName name="EEE">#REF!</definedName>
    <definedName name="EERRR" localSheetId="8">#REF!</definedName>
    <definedName name="EERRR" localSheetId="0">#REF!</definedName>
    <definedName name="EERRR" localSheetId="2">#REF!</definedName>
    <definedName name="EERRR" localSheetId="5">#REF!</definedName>
    <definedName name="EERRR" localSheetId="4">#REF!</definedName>
    <definedName name="EERRR" localSheetId="3">#REF!</definedName>
    <definedName name="EERRR" localSheetId="1">#REF!</definedName>
    <definedName name="EERRR">#REF!</definedName>
    <definedName name="EERTR" localSheetId="8">#REF!</definedName>
    <definedName name="EERTR" localSheetId="4">#REF!</definedName>
    <definedName name="EERTR" localSheetId="3">#REF!</definedName>
    <definedName name="EERTR" localSheetId="1">#REF!</definedName>
    <definedName name="EERTR">#REF!</definedName>
    <definedName name="FUENTES" localSheetId="8">[1]Listas!$B$3:$B$41</definedName>
    <definedName name="FUENTES" localSheetId="5">[1]Listas!$B$3:$B$41</definedName>
    <definedName name="FUENTES" localSheetId="4">[2]Listas!$B$3:$B$41</definedName>
    <definedName name="FUENTES">[3]Listas!$B$3:$B$41</definedName>
    <definedName name="Funciones_Activos_Fijos">#N/A</definedName>
    <definedName name="Funciones_Catalogo">#N/A</definedName>
    <definedName name="Funciones_Componente">#N/A</definedName>
    <definedName name="Funciones_Devolucion">#N/A</definedName>
    <definedName name="Funciones_Empresa">#N/A</definedName>
    <definedName name="Funciones_Fechas_Periodos">#N/A</definedName>
    <definedName name="Funciones_Movimientos">#N/A</definedName>
    <definedName name="Funciones_Polizas">#N/A</definedName>
    <definedName name="Funciones_Saldos">#N/A</definedName>
    <definedName name="Funciones_Tablas">#N/A</definedName>
    <definedName name="Ir_Inicio">#N/A</definedName>
    <definedName name="MMMMMMMMMM" localSheetId="8">#REF!</definedName>
    <definedName name="MMMMMMMMMM" localSheetId="5">#REF!</definedName>
    <definedName name="MMMMMMMMMM" localSheetId="4">#REF!</definedName>
    <definedName name="MMMMMMMMMM" localSheetId="3">#REF!</definedName>
    <definedName name="MMMMMMMMMM" localSheetId="1">#REF!</definedName>
    <definedName name="MMMMMMMMMM">#REF!</definedName>
    <definedName name="MUNICIPIO" localSheetId="8">[1]Listas!$E$3:$E$84</definedName>
    <definedName name="MUNICIPIO" localSheetId="5">[1]Listas!$E$3:$E$84</definedName>
    <definedName name="MUNICIPIO" localSheetId="4">[2]Listas!$E$3:$E$84</definedName>
    <definedName name="MUNICIPIO">[3]Listas!$E$3:$E$84</definedName>
    <definedName name="municipios" localSheetId="8">#REF!</definedName>
    <definedName name="municipios" localSheetId="0">#REF!</definedName>
    <definedName name="municipios" localSheetId="2">#REF!</definedName>
    <definedName name="municipios" localSheetId="5">#REF!</definedName>
    <definedName name="municipios" localSheetId="4">#REF!</definedName>
    <definedName name="municipios" localSheetId="3">#REF!</definedName>
    <definedName name="municipios" localSheetId="1">#REF!</definedName>
    <definedName name="municipios">#REF!</definedName>
    <definedName name="NIALCASO" localSheetId="8">#REF!</definedName>
    <definedName name="NIALCASO" localSheetId="0">#REF!</definedName>
    <definedName name="NIALCASO" localSheetId="2">#REF!</definedName>
    <definedName name="NIALCASO" localSheetId="5">#REF!</definedName>
    <definedName name="NIALCASO" localSheetId="4">#REF!</definedName>
    <definedName name="NIALCASO" localSheetId="3">#REF!</definedName>
    <definedName name="NIALCASO" localSheetId="1">#REF!</definedName>
    <definedName name="NIALCASO">#REF!</definedName>
    <definedName name="NMNNM">#N/A</definedName>
    <definedName name="nombre" localSheetId="8">#REF!</definedName>
    <definedName name="nombre" localSheetId="0">#REF!</definedName>
    <definedName name="nombre" localSheetId="2">#REF!</definedName>
    <definedName name="nombre" localSheetId="5">#REF!</definedName>
    <definedName name="nombre" localSheetId="4">#REF!</definedName>
    <definedName name="nombre" localSheetId="3">#REF!</definedName>
    <definedName name="nombre" localSheetId="1">#REF!</definedName>
    <definedName name="nombre">#REF!</definedName>
    <definedName name="NUEVAESTRUCTURACRI" localSheetId="8">#REF!</definedName>
    <definedName name="NUEVAESTRUCTURACRI" localSheetId="5">#REF!</definedName>
    <definedName name="NUEVAESTRUCTURACRI" localSheetId="4">#REF!</definedName>
    <definedName name="NUEVAESTRUCTURACRI" localSheetId="3">#REF!</definedName>
    <definedName name="NUEVAESTRUCTURACRI" localSheetId="1">#REF!</definedName>
    <definedName name="NUEVAESTRUCTURACRI">#REF!</definedName>
    <definedName name="NUEVAESTRUCTURACRI2" localSheetId="8">#REF!</definedName>
    <definedName name="NUEVAESTRUCTURACRI2" localSheetId="5">#REF!</definedName>
    <definedName name="NUEVAESTRUCTURACRI2" localSheetId="4">#REF!</definedName>
    <definedName name="NUEVAESTRUCTURACRI2" localSheetId="3">#REF!</definedName>
    <definedName name="NUEVAESTRUCTURACRI2" localSheetId="1">#REF!</definedName>
    <definedName name="NUEVAESTRUCTURACRI2">#REF!</definedName>
    <definedName name="ooooooooooooooooo" localSheetId="8">#REF!</definedName>
    <definedName name="ooooooooooooooooo" localSheetId="4">#REF!</definedName>
    <definedName name="ooooooooooooooooo" localSheetId="3">#REF!</definedName>
    <definedName name="ooooooooooooooooo" localSheetId="1">#REF!</definedName>
    <definedName name="ooooooooooooooooo">#REF!</definedName>
    <definedName name="PPTO" localSheetId="8">#REF!</definedName>
    <definedName name="PPTO" localSheetId="4">#REF!</definedName>
    <definedName name="PPTO" localSheetId="3">#REF!</definedName>
    <definedName name="PPTO" localSheetId="1">#REF!</definedName>
    <definedName name="PPTO">#REF!</definedName>
    <definedName name="procuraduria" localSheetId="8">#REF!</definedName>
    <definedName name="procuraduria" localSheetId="4">#REF!</definedName>
    <definedName name="procuraduria" localSheetId="3">#REF!</definedName>
    <definedName name="procuraduria" localSheetId="1">#REF!</definedName>
    <definedName name="procuraduria">#REF!</definedName>
    <definedName name="proy" localSheetId="8">#REF!</definedName>
    <definedName name="proy" localSheetId="4">#REF!</definedName>
    <definedName name="proy" localSheetId="3">#REF!</definedName>
    <definedName name="proy" localSheetId="1">#REF!</definedName>
    <definedName name="proy">#REF!</definedName>
    <definedName name="RAMO" localSheetId="8">#REF!</definedName>
    <definedName name="RAMO" localSheetId="4">#REF!</definedName>
    <definedName name="RAMO" localSheetId="3">#REF!</definedName>
    <definedName name="RAMO" localSheetId="1">#REF!</definedName>
    <definedName name="RAMO">#REF!</definedName>
    <definedName name="rosamaria" localSheetId="8">#REF!</definedName>
    <definedName name="rosamaria" localSheetId="4">#REF!</definedName>
    <definedName name="rosamaria" localSheetId="3">#REF!</definedName>
    <definedName name="rosamaria" localSheetId="1">#REF!</definedName>
    <definedName name="rosamaria">#REF!</definedName>
    <definedName name="SOP" localSheetId="8">#REF!</definedName>
    <definedName name="SOP" localSheetId="4">#REF!</definedName>
    <definedName name="SOP" localSheetId="3">#REF!</definedName>
    <definedName name="SOP" localSheetId="1">#REF!</definedName>
    <definedName name="SOP">#REF!</definedName>
    <definedName name="ss" localSheetId="8">#REF!</definedName>
    <definedName name="ss" localSheetId="4">#REF!</definedName>
    <definedName name="ss" localSheetId="3">#REF!</definedName>
    <definedName name="ss" localSheetId="1">#REF!</definedName>
    <definedName name="ss">#REF!</definedName>
    <definedName name="Tema_2">#N/A</definedName>
    <definedName name="Tema_3">#N/A</definedName>
    <definedName name="Tema_4">#N/A</definedName>
    <definedName name="Tema_5">#N/A</definedName>
    <definedName name="Tema_6">#N/A</definedName>
    <definedName name="TEMA3">#N/A</definedName>
    <definedName name="TEMMA3">#N/A</definedName>
    <definedName name="_xlnm.Print_Titles" localSheetId="8">'CALENDARIZACION MENSUAL 2024'!$2:$7</definedName>
    <definedName name="W" localSheetId="8">#REF!</definedName>
    <definedName name="W" localSheetId="0">#REF!</definedName>
    <definedName name="W" localSheetId="2">#REF!</definedName>
    <definedName name="W" localSheetId="5">#REF!</definedName>
    <definedName name="W" localSheetId="4">#REF!</definedName>
    <definedName name="W" localSheetId="3">#REF!</definedName>
    <definedName name="W" localSheetId="1">#REF!</definedName>
    <definedName name="W">#REF!</definedName>
    <definedName name="we" localSheetId="8">#REF!</definedName>
    <definedName name="we" localSheetId="0">#REF!</definedName>
    <definedName name="we" localSheetId="2">#REF!</definedName>
    <definedName name="we" localSheetId="5">#REF!</definedName>
    <definedName name="we" localSheetId="4">#REF!</definedName>
    <definedName name="we" localSheetId="3">#REF!</definedName>
    <definedName name="we" localSheetId="1">#REF!</definedName>
    <definedName name="we">#REF!</definedName>
    <definedName name="WQQ" localSheetId="8">#REF!</definedName>
    <definedName name="WQQ" localSheetId="0">#REF!</definedName>
    <definedName name="WQQ" localSheetId="2">#REF!</definedName>
    <definedName name="WQQ" localSheetId="5">#REF!</definedName>
    <definedName name="WQQ" localSheetId="4">#REF!</definedName>
    <definedName name="WQQ" localSheetId="3">#REF!</definedName>
    <definedName name="WQQ" localSheetId="1">#REF!</definedName>
    <definedName name="WQQ">#REF!</definedName>
    <definedName name="www" localSheetId="8">#REF!</definedName>
    <definedName name="www" localSheetId="4">#REF!</definedName>
    <definedName name="www" localSheetId="3">#REF!</definedName>
    <definedName name="www" localSheetId="1">#REF!</definedName>
    <definedName name="www">#REF!</definedName>
    <definedName name="xxxx" localSheetId="8">#REF!</definedName>
    <definedName name="xxxx" localSheetId="4">#REF!</definedName>
    <definedName name="xxxx" localSheetId="3">#REF!</definedName>
    <definedName name="xxxx" localSheetId="1">#REF!</definedName>
    <definedName name="xxxx">#REF!</definedName>
    <definedName name="XXXXXXXXXXXXX" localSheetId="8">#REF!</definedName>
    <definedName name="XXXXXXXXXXXXX" localSheetId="4">#REF!</definedName>
    <definedName name="XXXXXXXXXXXXX" localSheetId="3">#REF!</definedName>
    <definedName name="XXXXXXXXXXXXX" localSheetId="1">#REF!</definedName>
    <definedName name="XXXXXXXXXXXXX">#REF!</definedName>
    <definedName name="ya" localSheetId="8">#REF!</definedName>
    <definedName name="ya" localSheetId="4">#REF!</definedName>
    <definedName name="ya" localSheetId="3">#REF!</definedName>
    <definedName name="ya" localSheetId="1">#REF!</definedName>
    <definedName name="ya">#REF!</definedName>
    <definedName name="YAAA" localSheetId="8">#REF!</definedName>
    <definedName name="YAAA" localSheetId="4">#REF!</definedName>
    <definedName name="YAAA" localSheetId="3">#REF!</definedName>
    <definedName name="YAAA" localSheetId="1">#REF!</definedName>
    <definedName name="YAA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27" l="1"/>
  <c r="E146" i="27"/>
  <c r="E147" i="27"/>
  <c r="E148" i="27"/>
  <c r="E149" i="27"/>
  <c r="E150" i="27"/>
  <c r="E151" i="27"/>
  <c r="E152" i="27"/>
  <c r="E153" i="27"/>
  <c r="E154" i="27"/>
  <c r="E155" i="27"/>
  <c r="E156" i="27"/>
  <c r="E157" i="27"/>
  <c r="E145"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81"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45"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10" i="27"/>
  <c r="D182" i="27"/>
  <c r="D171" i="27"/>
  <c r="Q164" i="27"/>
  <c r="Q163" i="27"/>
  <c r="R158" i="27"/>
  <c r="R144" i="27"/>
  <c r="R80" i="27"/>
  <c r="R44" i="27"/>
  <c r="R9" i="27"/>
  <c r="AD139" i="27"/>
  <c r="F45" i="32"/>
  <c r="F43" i="32"/>
  <c r="E42" i="32"/>
  <c r="D42" i="32"/>
  <c r="C42" i="32"/>
  <c r="B42" i="32"/>
  <c r="F42" i="32" s="1"/>
  <c r="F27" i="32"/>
  <c r="F26" i="32"/>
  <c r="E25" i="32"/>
  <c r="E28" i="32" s="1"/>
  <c r="D25" i="32"/>
  <c r="C25" i="32"/>
  <c r="C28" i="32" s="1"/>
  <c r="B25" i="32"/>
  <c r="B28" i="32" s="1"/>
  <c r="F23" i="32"/>
  <c r="F21" i="32"/>
  <c r="F19" i="32"/>
  <c r="E15" i="32"/>
  <c r="B15" i="32"/>
  <c r="F28" i="32" l="1"/>
  <c r="C15" i="32"/>
  <c r="C8" i="32" s="1"/>
  <c r="F25" i="32"/>
  <c r="B8" i="32"/>
  <c r="E8" i="32"/>
  <c r="F10" i="32"/>
  <c r="D28" i="32"/>
  <c r="C19" i="25" l="1"/>
  <c r="C20" i="25"/>
  <c r="C18" i="25"/>
  <c r="C36" i="30" l="1"/>
  <c r="C41" i="30"/>
  <c r="D5" i="30"/>
  <c r="C10" i="30"/>
  <c r="C8" i="30"/>
  <c r="E5" i="30"/>
  <c r="C7" i="30"/>
  <c r="C6" i="30"/>
  <c r="F5" i="30"/>
  <c r="AD29" i="27"/>
  <c r="AD81" i="27"/>
  <c r="C42" i="30" l="1"/>
  <c r="C5" i="30"/>
  <c r="C22" i="29"/>
  <c r="C21" i="29"/>
  <c r="C20" i="29"/>
  <c r="C19" i="29"/>
  <c r="C18" i="29"/>
  <c r="C17" i="29"/>
  <c r="C16" i="29"/>
  <c r="C15" i="29"/>
  <c r="C14" i="29"/>
  <c r="C13" i="29"/>
  <c r="C12" i="29"/>
  <c r="C11" i="29"/>
  <c r="C10" i="29"/>
  <c r="C9" i="29"/>
  <c r="C3" i="29"/>
  <c r="A13" i="28"/>
  <c r="I6" i="28"/>
  <c r="L8" i="29" s="1"/>
  <c r="L23" i="29" s="1"/>
  <c r="G6" i="28"/>
  <c r="G7" i="28" s="1"/>
  <c r="E8" i="29" l="1"/>
  <c r="E23" i="29" s="1"/>
  <c r="I8" i="29"/>
  <c r="I23" i="29" s="1"/>
  <c r="M8" i="29"/>
  <c r="M23" i="29" s="1"/>
  <c r="J6" i="28"/>
  <c r="B13" i="28" s="1"/>
  <c r="C13" i="28" s="1"/>
  <c r="D13" i="28" s="1"/>
  <c r="E13" i="28" s="1"/>
  <c r="F13" i="28" s="1"/>
  <c r="F8" i="29"/>
  <c r="F23" i="29" s="1"/>
  <c r="J8" i="29"/>
  <c r="J23" i="29" s="1"/>
  <c r="N8" i="29"/>
  <c r="N23" i="29" s="1"/>
  <c r="G8" i="29"/>
  <c r="G23" i="29" s="1"/>
  <c r="K8" i="29"/>
  <c r="K23" i="29" s="1"/>
  <c r="O8" i="29"/>
  <c r="O23" i="29" s="1"/>
  <c r="D8" i="29"/>
  <c r="H8" i="29"/>
  <c r="H23" i="29" s="1"/>
  <c r="D23" i="29" l="1"/>
  <c r="C8" i="29"/>
  <c r="C23" i="29" s="1"/>
  <c r="C27" i="29" s="1"/>
  <c r="C28" i="29" s="1"/>
  <c r="AD177" i="27" l="1"/>
  <c r="AD176" i="27"/>
  <c r="Q166" i="27"/>
  <c r="K166" i="27"/>
  <c r="AC173" i="27"/>
  <c r="X156" i="27"/>
  <c r="Q156" i="27"/>
  <c r="X155" i="27"/>
  <c r="Q155" i="27"/>
  <c r="X154" i="27"/>
  <c r="Q154" i="27"/>
  <c r="X153" i="27"/>
  <c r="Q153" i="27"/>
  <c r="X152" i="27"/>
  <c r="Q152" i="27"/>
  <c r="X151" i="27"/>
  <c r="Q151" i="27"/>
  <c r="X150" i="27"/>
  <c r="Q150" i="27"/>
  <c r="X149" i="27"/>
  <c r="Q149" i="27"/>
  <c r="X148" i="27"/>
  <c r="Q148" i="27"/>
  <c r="X147" i="27"/>
  <c r="Q147" i="27"/>
  <c r="X146" i="27"/>
  <c r="Q146" i="27"/>
  <c r="X145" i="27"/>
  <c r="Q145" i="27"/>
  <c r="AF144" i="27"/>
  <c r="AD167" i="27" s="1"/>
  <c r="E165" i="27" s="1"/>
  <c r="AD144" i="27"/>
  <c r="AC167" i="27" s="1"/>
  <c r="K144" i="27"/>
  <c r="X142" i="27"/>
  <c r="Q142" i="27"/>
  <c r="X141" i="27"/>
  <c r="Q141" i="27"/>
  <c r="X140" i="27"/>
  <c r="Q140" i="27"/>
  <c r="X139" i="27"/>
  <c r="Q139" i="27"/>
  <c r="X138" i="27"/>
  <c r="Q138" i="27"/>
  <c r="X137" i="27"/>
  <c r="Q137" i="27"/>
  <c r="X136" i="27"/>
  <c r="Q136" i="27"/>
  <c r="X135" i="27"/>
  <c r="Q135" i="27"/>
  <c r="X134" i="27"/>
  <c r="Q134" i="27"/>
  <c r="X133" i="27"/>
  <c r="Q133" i="27"/>
  <c r="X132" i="27"/>
  <c r="Q132" i="27"/>
  <c r="X131" i="27"/>
  <c r="Q131" i="27"/>
  <c r="X130" i="27"/>
  <c r="Q130" i="27"/>
  <c r="X129" i="27"/>
  <c r="Q129" i="27"/>
  <c r="X128" i="27"/>
  <c r="Q128" i="27"/>
  <c r="X127" i="27"/>
  <c r="Q127" i="27"/>
  <c r="X126" i="27"/>
  <c r="Q126" i="27"/>
  <c r="X125" i="27"/>
  <c r="Q125" i="27"/>
  <c r="X124" i="27"/>
  <c r="Q124" i="27"/>
  <c r="X123" i="27"/>
  <c r="Q123" i="27"/>
  <c r="X122" i="27"/>
  <c r="Q122" i="27"/>
  <c r="X121" i="27"/>
  <c r="Q121" i="27"/>
  <c r="X120" i="27"/>
  <c r="Q120" i="27"/>
  <c r="X119" i="27"/>
  <c r="Q119" i="27"/>
  <c r="AF80" i="27"/>
  <c r="AD118" i="27"/>
  <c r="X118" i="27"/>
  <c r="Q118" i="27"/>
  <c r="X117" i="27"/>
  <c r="Q117" i="27"/>
  <c r="X116" i="27"/>
  <c r="Q116" i="27"/>
  <c r="X115" i="27"/>
  <c r="Q115" i="27"/>
  <c r="X114" i="27"/>
  <c r="Q114" i="27"/>
  <c r="AD113" i="27"/>
  <c r="X113" i="27"/>
  <c r="Q113" i="27"/>
  <c r="X112" i="27"/>
  <c r="Q112" i="27"/>
  <c r="AD111" i="27"/>
  <c r="X111" i="27"/>
  <c r="Q111" i="27"/>
  <c r="X110" i="27"/>
  <c r="Q110" i="27"/>
  <c r="X109" i="27"/>
  <c r="Q109" i="27"/>
  <c r="X108" i="27"/>
  <c r="Q108" i="27"/>
  <c r="X107" i="27"/>
  <c r="Q107" i="27"/>
  <c r="X106" i="27"/>
  <c r="Q106" i="27"/>
  <c r="X105" i="27"/>
  <c r="Q105" i="27"/>
  <c r="X104" i="27"/>
  <c r="Q104" i="27"/>
  <c r="X103" i="27"/>
  <c r="Q103" i="27"/>
  <c r="X102" i="27"/>
  <c r="Q102" i="27"/>
  <c r="X101" i="27"/>
  <c r="Q101" i="27"/>
  <c r="X100" i="27"/>
  <c r="Q100" i="27"/>
  <c r="X99" i="27"/>
  <c r="Q99" i="27"/>
  <c r="X98" i="27"/>
  <c r="Q98" i="27"/>
  <c r="X97" i="27"/>
  <c r="Q97" i="27"/>
  <c r="X96" i="27"/>
  <c r="Q96" i="27"/>
  <c r="X95" i="27"/>
  <c r="Q95" i="27"/>
  <c r="X94" i="27"/>
  <c r="Q94" i="27"/>
  <c r="X93" i="27"/>
  <c r="Q93" i="27"/>
  <c r="X92" i="27"/>
  <c r="Q92" i="27"/>
  <c r="X91" i="27"/>
  <c r="Q91" i="27"/>
  <c r="X90" i="27"/>
  <c r="Q90" i="27"/>
  <c r="X89" i="27"/>
  <c r="Q89" i="27"/>
  <c r="X88" i="27"/>
  <c r="Q88" i="27"/>
  <c r="X87" i="27"/>
  <c r="Q87" i="27"/>
  <c r="X86" i="27"/>
  <c r="Q86" i="27"/>
  <c r="X85" i="27"/>
  <c r="Q85" i="27"/>
  <c r="X84" i="27"/>
  <c r="Q84" i="27"/>
  <c r="X83" i="27"/>
  <c r="Q83" i="27"/>
  <c r="X82" i="27"/>
  <c r="Q82" i="27"/>
  <c r="AD175" i="27"/>
  <c r="X81" i="27"/>
  <c r="Q81" i="27"/>
  <c r="K80" i="27"/>
  <c r="J164" i="27" s="1"/>
  <c r="I164" i="27" s="1"/>
  <c r="X78" i="27"/>
  <c r="Q78" i="27"/>
  <c r="X77" i="27"/>
  <c r="Q77" i="27"/>
  <c r="X76" i="27"/>
  <c r="Q76" i="27"/>
  <c r="X75" i="27"/>
  <c r="Q75" i="27"/>
  <c r="X74" i="27"/>
  <c r="Q74" i="27"/>
  <c r="X73" i="27"/>
  <c r="Q73" i="27"/>
  <c r="X72" i="27"/>
  <c r="Q72" i="27"/>
  <c r="X71" i="27"/>
  <c r="Q71" i="27"/>
  <c r="X70" i="27"/>
  <c r="Q70" i="27"/>
  <c r="X69" i="27"/>
  <c r="Q69" i="27"/>
  <c r="X68" i="27"/>
  <c r="Q68" i="27"/>
  <c r="X67" i="27"/>
  <c r="Q67" i="27"/>
  <c r="X66" i="27"/>
  <c r="Q66" i="27"/>
  <c r="X65" i="27"/>
  <c r="Q65" i="27"/>
  <c r="X64" i="27"/>
  <c r="Q64" i="27"/>
  <c r="X63" i="27"/>
  <c r="Q63" i="27"/>
  <c r="X62" i="27"/>
  <c r="Q62" i="27"/>
  <c r="X61" i="27"/>
  <c r="Q61" i="27"/>
  <c r="X60" i="27"/>
  <c r="Q60" i="27"/>
  <c r="X59" i="27"/>
  <c r="Q59" i="27"/>
  <c r="X58" i="27"/>
  <c r="Q58" i="27"/>
  <c r="X57" i="27"/>
  <c r="Q57" i="27"/>
  <c r="X56" i="27"/>
  <c r="Q56" i="27"/>
  <c r="X55" i="27"/>
  <c r="Q55" i="27"/>
  <c r="X54" i="27"/>
  <c r="Q54" i="27"/>
  <c r="X53" i="27"/>
  <c r="Q53" i="27"/>
  <c r="X52" i="27"/>
  <c r="Q52" i="27"/>
  <c r="X51" i="27"/>
  <c r="Q51" i="27"/>
  <c r="X50" i="27"/>
  <c r="Q50" i="27"/>
  <c r="X49" i="27"/>
  <c r="Q49" i="27"/>
  <c r="X48" i="27"/>
  <c r="Q48" i="27"/>
  <c r="X47" i="27"/>
  <c r="Q47" i="27"/>
  <c r="X46" i="27"/>
  <c r="Q46" i="27"/>
  <c r="X45" i="27"/>
  <c r="Q45" i="27"/>
  <c r="AF44" i="27"/>
  <c r="AD44" i="27"/>
  <c r="AC165" i="27" s="1"/>
  <c r="K44" i="27"/>
  <c r="J163" i="27" s="1"/>
  <c r="AF9" i="27"/>
  <c r="AD164" i="27" s="1"/>
  <c r="AD9" i="27"/>
  <c r="AD178" i="27" s="1"/>
  <c r="X9" i="27"/>
  <c r="Q9" i="27"/>
  <c r="P162" i="27" s="1"/>
  <c r="K9" i="27"/>
  <c r="J162" i="27" s="1"/>
  <c r="I162" i="27" s="1"/>
  <c r="X44" i="27" l="1"/>
  <c r="AD80" i="27"/>
  <c r="AC166" i="27" s="1"/>
  <c r="K158" i="27"/>
  <c r="AD165" i="27"/>
  <c r="E163" i="27" s="1"/>
  <c r="B24" i="23" s="1"/>
  <c r="E16" i="25" s="1"/>
  <c r="D12" i="32"/>
  <c r="F12" i="32" s="1"/>
  <c r="AD166" i="27"/>
  <c r="E164" i="27" s="1"/>
  <c r="B27" i="23" s="1"/>
  <c r="E17" i="25" s="1"/>
  <c r="AC164" i="27"/>
  <c r="E9" i="27"/>
  <c r="Q80" i="27"/>
  <c r="P164" i="27" s="1"/>
  <c r="O164" i="27" s="1"/>
  <c r="Q144" i="27"/>
  <c r="P165" i="27" s="1"/>
  <c r="O165" i="27" s="1"/>
  <c r="X144" i="27"/>
  <c r="AC176" i="27"/>
  <c r="AC179" i="27"/>
  <c r="AC177" i="27"/>
  <c r="AC175" i="27"/>
  <c r="AC178" i="27"/>
  <c r="AB164" i="27"/>
  <c r="E162" i="27"/>
  <c r="O162" i="27"/>
  <c r="I163" i="27"/>
  <c r="AB167" i="27"/>
  <c r="X80" i="27"/>
  <c r="AF158" i="27"/>
  <c r="D162" i="27"/>
  <c r="B20" i="23" s="1"/>
  <c r="J165" i="27"/>
  <c r="AC168" i="27"/>
  <c r="Q44" i="27"/>
  <c r="P163" i="27" s="1"/>
  <c r="O163" i="27" s="1"/>
  <c r="E21" i="25"/>
  <c r="C21" i="25" s="1"/>
  <c r="F14" i="25"/>
  <c r="F6" i="25"/>
  <c r="AD168" i="27" l="1"/>
  <c r="AB165" i="27"/>
  <c r="AD158" i="27"/>
  <c r="D164" i="27"/>
  <c r="D14" i="32"/>
  <c r="F14" i="32" s="1"/>
  <c r="F15" i="32" s="1"/>
  <c r="AB166" i="27"/>
  <c r="E166" i="27"/>
  <c r="B14" i="23" s="1"/>
  <c r="E9" i="25" s="1"/>
  <c r="C9" i="25" s="1"/>
  <c r="D163" i="27"/>
  <c r="E144" i="27"/>
  <c r="AE159" i="27"/>
  <c r="E80" i="27"/>
  <c r="E158" i="27" s="1"/>
  <c r="O166" i="27"/>
  <c r="P166" i="27"/>
  <c r="C163" i="27"/>
  <c r="B23" i="23"/>
  <c r="D16" i="25" s="1"/>
  <c r="C164" i="27"/>
  <c r="B26" i="23"/>
  <c r="E11" i="25"/>
  <c r="E14" i="25"/>
  <c r="X158" i="27"/>
  <c r="C162" i="27"/>
  <c r="D165" i="27"/>
  <c r="C165" i="27" s="1"/>
  <c r="I165" i="27"/>
  <c r="I166" i="27" s="1"/>
  <c r="J166" i="27"/>
  <c r="Q158" i="27"/>
  <c r="AD179" i="27" s="1"/>
  <c r="AD173" i="27" s="1"/>
  <c r="AB168" i="27" l="1"/>
  <c r="D15" i="32"/>
  <c r="D8" i="32" s="1"/>
  <c r="F8" i="32" s="1"/>
  <c r="E6" i="25"/>
  <c r="D166" i="27"/>
  <c r="B11" i="23" s="1"/>
  <c r="C166" i="27"/>
  <c r="B16" i="23"/>
  <c r="B13" i="23" s="1"/>
  <c r="B38" i="23" l="1"/>
  <c r="D19" i="25"/>
  <c r="D38" i="30" s="1"/>
  <c r="D17" i="25"/>
  <c r="C17" i="25" s="1"/>
  <c r="D35" i="30" s="1"/>
  <c r="E35" i="30" s="1"/>
  <c r="C16" i="25"/>
  <c r="D34" i="30" s="1"/>
  <c r="E34" i="30" s="1"/>
  <c r="F34" i="30" s="1"/>
  <c r="D15" i="25"/>
  <c r="D41" i="30" l="1"/>
  <c r="E38" i="30"/>
  <c r="F35" i="30"/>
  <c r="C15" i="25"/>
  <c r="D14" i="25"/>
  <c r="D7" i="25"/>
  <c r="B29" i="23"/>
  <c r="B18" i="23" s="1"/>
  <c r="F38" i="30" l="1"/>
  <c r="E41" i="30"/>
  <c r="C14" i="25"/>
  <c r="D32" i="30"/>
  <c r="C7" i="25"/>
  <c r="C6" i="25" s="1"/>
  <c r="D6" i="25"/>
  <c r="B10" i="23"/>
  <c r="B8" i="23" s="1"/>
  <c r="B40" i="23" s="1"/>
  <c r="D36" i="30" l="1"/>
  <c r="D42" i="30" s="1"/>
  <c r="E32" i="30"/>
  <c r="E36" i="30" s="1"/>
  <c r="E42" i="30" s="1"/>
  <c r="F36" i="30" l="1"/>
  <c r="F42" i="30"/>
  <c r="B32" i="3" l="1"/>
  <c r="B11" i="3"/>
  <c r="B16" i="3" l="1"/>
  <c r="B14" i="3"/>
  <c r="B26" i="3" l="1"/>
  <c r="B13" i="3"/>
  <c r="B10" i="3"/>
  <c r="B18" i="3" l="1"/>
  <c r="B8" i="3"/>
  <c r="B39" i="3" l="1"/>
</calcChain>
</file>

<file path=xl/sharedStrings.xml><?xml version="1.0" encoding="utf-8"?>
<sst xmlns="http://schemas.openxmlformats.org/spreadsheetml/2006/main" count="1157" uniqueCount="356">
  <si>
    <t>SERVICIOS PERSONALES</t>
  </si>
  <si>
    <t>TOTAL</t>
  </si>
  <si>
    <t>CONCEPTO</t>
  </si>
  <si>
    <t>FONDO DE OPERACIÓN DE OBRAS SONORA SI</t>
  </si>
  <si>
    <t>FOOSSI</t>
  </si>
  <si>
    <t>INGRESOS</t>
  </si>
  <si>
    <t>INGRESOS PROPIOS</t>
  </si>
  <si>
    <t>RECAUDACION (COBRO AGUA DE HILLO.)</t>
  </si>
  <si>
    <t>INGRESOS POR SUBSIDIO</t>
  </si>
  <si>
    <t>OPERACIÓN (ENERGÍA ELECTRICA)</t>
  </si>
  <si>
    <t>SUBSIDIO PASIVO CNA 2014-2016</t>
  </si>
  <si>
    <t>INVERSION PÚBLICA</t>
  </si>
  <si>
    <t>EGRESOS</t>
  </si>
  <si>
    <t>1000 SERVICIOS PERSONALES</t>
  </si>
  <si>
    <t>2000 MATERIALES Y SUMINISTROS</t>
  </si>
  <si>
    <t>3000 SERVICIOS GENERALES (INGRESOS PROPIOS)</t>
  </si>
  <si>
    <t>3000 SERVICIOS GENERALES (RECURSO ESTATAL)</t>
  </si>
  <si>
    <t>SUBTOTAL EGRESOS</t>
  </si>
  <si>
    <t>4000 TRANSFERENCIAS, ASIGNACIONES, SUBSIDIOS Y OTRAS AYUDAS</t>
  </si>
  <si>
    <t>5000 BIENES MUEBLES E INMUEBLES</t>
  </si>
  <si>
    <t>6000 INVERSION PUBLICA</t>
  </si>
  <si>
    <t>9000 DEUDA CNA 2014-2016</t>
  </si>
  <si>
    <t>DIFERENCIA (UTILIDAD O PÉRDIDA)</t>
  </si>
  <si>
    <t xml:space="preserve"> PRESUPUESTO AUTORIZADO 2020</t>
  </si>
  <si>
    <t>11301</t>
  </si>
  <si>
    <t>SUELDOS</t>
  </si>
  <si>
    <t>11306</t>
  </si>
  <si>
    <t>RIESGO LABORAL</t>
  </si>
  <si>
    <t>11307</t>
  </si>
  <si>
    <t>AYUDA PARA HABITACION</t>
  </si>
  <si>
    <t>11310</t>
  </si>
  <si>
    <t>AYUDA PARA ENERGIA ELECTRICA</t>
  </si>
  <si>
    <t>13101</t>
  </si>
  <si>
    <t>13201</t>
  </si>
  <si>
    <t>13202</t>
  </si>
  <si>
    <t>14106</t>
  </si>
  <si>
    <t>OTRAS PRESTACIONES DE SEGURIDAD SOCIAL</t>
  </si>
  <si>
    <t>14109</t>
  </si>
  <si>
    <t>APORTACIONES POR SERVICIO MEDICO ISSSTESON</t>
  </si>
  <si>
    <t>14303</t>
  </si>
  <si>
    <t>PAGAS DE DEFUNCION, PENSIONES Y JUBILACIONES</t>
  </si>
  <si>
    <t>14402</t>
  </si>
  <si>
    <t>SEGURO POR RETIRO ESTATAL</t>
  </si>
  <si>
    <t>14403</t>
  </si>
  <si>
    <t>OTRAS CUOTAS DE SEGUROS COLECTIVOS</t>
  </si>
  <si>
    <t>14406</t>
  </si>
  <si>
    <t>SEGURO POR DEFUNCION FAMILIAR</t>
  </si>
  <si>
    <t>15101</t>
  </si>
  <si>
    <t>15202</t>
  </si>
  <si>
    <t>PAGO DE LIQUIDACIONES</t>
  </si>
  <si>
    <t>15901</t>
  </si>
  <si>
    <t>OTRAS PRESTACIONES</t>
  </si>
  <si>
    <t>17102</t>
  </si>
  <si>
    <t>PRODUCTOS QUIMICOS BASICOS</t>
  </si>
  <si>
    <t>OTROS PRODUCTOS QUIMICOS</t>
  </si>
  <si>
    <t>COMBUSTIBLES</t>
  </si>
  <si>
    <t>LUBRICANTES Y ADITIVOS</t>
  </si>
  <si>
    <t>HERRAMIENTAS MENORES</t>
  </si>
  <si>
    <t>REFACCIONES Y ACCESORIOS MENORES DE EDIFICIOS</t>
  </si>
  <si>
    <t>AGUA POTABLE</t>
  </si>
  <si>
    <t>SERVICIO DE TELECOMUNICACIONES Y SATELITES</t>
  </si>
  <si>
    <t>SERVICIO POSTAL</t>
  </si>
  <si>
    <t>ARRENDAMIENTO DE EDIFICIOS</t>
  </si>
  <si>
    <t>ARRENDAMIENTO DE MUEBLES, MAQUINARIA Y EQUIPO</t>
  </si>
  <si>
    <t>ARRENDAMIENTO DE EQUIPO Y BIENES INFORMATICOS</t>
  </si>
  <si>
    <t>ARRENDAMIENTO DE EQUIPO DE TRANSPORTE</t>
  </si>
  <si>
    <t>SERVICIOS DE CONSULTORIAS</t>
  </si>
  <si>
    <t>IMPRESIONES Y PUBLICACIONES OFICIALES</t>
  </si>
  <si>
    <t>LICITACIONES, CONVENIOS Y CONVOCATORIAS</t>
  </si>
  <si>
    <t>SERVICIOS FINANCIEROS Y BANCARIOS</t>
  </si>
  <si>
    <t>SEGUROS DE RESPONSABILIDAD PATRIMONIAL Y FIANZAS</t>
  </si>
  <si>
    <t>FLETES Y MANIOBRAS</t>
  </si>
  <si>
    <t>SERVICIOS DE LIMPIEZA Y MANEJO DE DESECHOS</t>
  </si>
  <si>
    <t>PASAJES TERRESTRES</t>
  </si>
  <si>
    <t>GASTOS DE CAMINO</t>
  </si>
  <si>
    <t>CUOTAS</t>
  </si>
  <si>
    <t>GASTOS DE CEREMONIAL</t>
  </si>
  <si>
    <t>CONGRESOS Y CONVENCIONES</t>
  </si>
  <si>
    <t>IMPUESTOS Y DERECHOS</t>
  </si>
  <si>
    <t>PENAS, MULTAS, ACCESORIOS Y ACTUALIZACIONES</t>
  </si>
  <si>
    <t>CVE. PARTIDA PRESUPUESTAL</t>
  </si>
  <si>
    <t>PRESA BICENTENARIO PILARES (REC FEDERAL)</t>
  </si>
  <si>
    <t>FINANCIAMIENTO PARA INFRAESTRUCTURA (EDO)</t>
  </si>
  <si>
    <t>DESCRIPCION</t>
  </si>
  <si>
    <t>11303</t>
  </si>
  <si>
    <t>REMUNERACIONES DIVERSAS</t>
  </si>
  <si>
    <t>11304</t>
  </si>
  <si>
    <t>REMUNERACIONES POR SUSTITUCION DE PERSONAL</t>
  </si>
  <si>
    <t>12101</t>
  </si>
  <si>
    <t>HONORARIOS</t>
  </si>
  <si>
    <t>PRIMAS POR AÑOS DE SERVICIOS EFECTIVOS PRESTADOS</t>
  </si>
  <si>
    <t>PRIMA DE VACACIONES Y DOMINICAL</t>
  </si>
  <si>
    <t>AGUINALDO O GRATIFICACION DE FIN DE AÑO</t>
  </si>
  <si>
    <t>13203</t>
  </si>
  <si>
    <t>COMPENSACION POR AJUSTE DE CALENDARIO</t>
  </si>
  <si>
    <t>13204</t>
  </si>
  <si>
    <t>COMPENSACION POR BONO NAVIDEÑO</t>
  </si>
  <si>
    <t>13301</t>
  </si>
  <si>
    <t>REMUNERACIONES POR HORAS EXTRAORDINARIAS</t>
  </si>
  <si>
    <t>13403</t>
  </si>
  <si>
    <t>ESTIMULOS AL PERSONAL DE CONFIANZA</t>
  </si>
  <si>
    <t>14101</t>
  </si>
  <si>
    <t>APORTACIONES AL ISSSTE</t>
  </si>
  <si>
    <t>APORTACIONES AL FONDO DE AHORRO DE LOS TRABAJADORES</t>
  </si>
  <si>
    <t>15201</t>
  </si>
  <si>
    <t>INDEMNIZACIONES AL PERSONAL</t>
  </si>
  <si>
    <t>15419</t>
  </si>
  <si>
    <t>AYUDA PARA SERVICIO DE TRANSPORTE</t>
  </si>
  <si>
    <t>ESTIMULOS AL PERSONAL</t>
  </si>
  <si>
    <t>17104</t>
  </si>
  <si>
    <t>BONO POR PUNTUALIDAD</t>
  </si>
  <si>
    <t>Energía eléctrica</t>
  </si>
  <si>
    <t>SERVICIOS DE LA INDUSTRIA FILMICA, DEL SONIDO Y DE</t>
  </si>
  <si>
    <t>COORDINACIÒN EJECUTIVA</t>
  </si>
  <si>
    <t>OPERACIÓN ACUEDUCTO INDEPENDENCIA</t>
  </si>
  <si>
    <t>TOTAL FOOSSI</t>
  </si>
  <si>
    <t>SENTENCIAS LABORALES</t>
  </si>
  <si>
    <t>BONO PARA DESPENSA</t>
  </si>
  <si>
    <t>APOYO PARA DESARROLLO Y CAPACITACION</t>
  </si>
  <si>
    <t>APOYO PARA COMPRA DE MATERIAL DE CONSTRUCCION</t>
  </si>
  <si>
    <t>BONO DE PRODUCTIVIDAD</t>
  </si>
  <si>
    <t>SERVICIOS FUNERARIOS Y DE CEMENTERIOS</t>
  </si>
  <si>
    <t>COORDINACIÓN FINANCIERA</t>
  </si>
  <si>
    <t>COORDINACIÓN TÉCNICA</t>
  </si>
  <si>
    <t>MATERIALES, ÚTILES Y EQUIPOS MENORES DE OFICINA</t>
  </si>
  <si>
    <t>MATERIALES Y ÚTILES DE IMPRESIÓN Y REPRODUCCIÓN</t>
  </si>
  <si>
    <t>MATERIALES Y ÚTILES PARA EL PROCESAMIENTO DE EQUIPOS Y BIENES INFORMÁTICOS</t>
  </si>
  <si>
    <t>MATERIAL PARA INFORMACIÓN</t>
  </si>
  <si>
    <t>MATERIAL DE LIMPIEZA</t>
  </si>
  <si>
    <t>MATERIALES EDUCATIVOS</t>
  </si>
  <si>
    <t>PLACAS, ENGOMADOS, CALCOMANÍAS Y HOLOGRAMAS</t>
  </si>
  <si>
    <t>EMISION DE LICENCIAS DE CONDUCIR</t>
  </si>
  <si>
    <t>PRODUCTOS ALIMENTICIOS PARA EL PERSONAL EN LAS INSTALACIONES</t>
  </si>
  <si>
    <t>ADQUISICIÓN DE AGUA POTABLE</t>
  </si>
  <si>
    <t>UTENSILIOS PARA EL SERVICIO DE ALIMENTACIÓN</t>
  </si>
  <si>
    <t>OTROS PRODUCTOS ADQUIRIDOS COMO MATERIA PRIMA</t>
  </si>
  <si>
    <t>CEMENTO Y PRODUCTOS DE CONCRETO</t>
  </si>
  <si>
    <t>YESO, CAL Y PRODUCTOS DE YESO</t>
  </si>
  <si>
    <t>MADERA Y PRODUCTOS DE MADERA</t>
  </si>
  <si>
    <t>VIDRIO Y PRODUCTOS DE VIDRIO</t>
  </si>
  <si>
    <t>MATERIAL ELÉCTRICO Y ELECTRÓNICO</t>
  </si>
  <si>
    <t>MATERIALES Y COMPLEMENTARIOS</t>
  </si>
  <si>
    <t>OTROS MATERIALES Y ARTÍCULOS DE CONSTRUCCIÓN Y REPARACIÓN</t>
  </si>
  <si>
    <t>FERTILIZANTES, PESTICIDAS Y OTROS AGROQUÍMICOS</t>
  </si>
  <si>
    <t>MEDICINAS Y PRODUCTOS FARMACÉUTICOS</t>
  </si>
  <si>
    <t>MATERIALES, ACCESORIOS Y SUMINISTRO DE LABORATORIOS</t>
  </si>
  <si>
    <t>VESTUARIO Y UNIFORMES</t>
  </si>
  <si>
    <t>PRENDAS DE SEGURIDAD Y PROTECCIÓN PERSONAL</t>
  </si>
  <si>
    <t>REFACCIONES Y ACCESORIOS MENORES DE MOBILIARIO Y EQUIPO DE ADMINISTRACION, EDUCACONAL Y RECRWATIVO</t>
  </si>
  <si>
    <t>REFACCIONES Y ACCESORIOS MENORES DE EQUIPO DE COMPUTO Y TECNOLOGÍAS DE LA INFORMACIÓN</t>
  </si>
  <si>
    <t>REFACCIONES Y ACCESORIOS MENORES DE EQUIPO DE TRASPORTE</t>
  </si>
  <si>
    <t>REFACCIONES Y ACCESORIOS MENORES DE MAQUINARIA Y OTROS EQUIPOS</t>
  </si>
  <si>
    <t>ENERGÍA ELÉCTRICA</t>
  </si>
  <si>
    <t>GAS</t>
  </si>
  <si>
    <t>TELEFONÍA TRADICIONAL</t>
  </si>
  <si>
    <t>TELEFONÍA CELULAR</t>
  </si>
  <si>
    <t>SERVICIOS DE ACCESO A INTERNET, REDES Y PROCESAMIENTO DE INFORMACIÓN</t>
  </si>
  <si>
    <t>ARRENDAMIENTO DE TERRENOS</t>
  </si>
  <si>
    <t>ARRENDAMIENTO MAQUINARIA, OTROS EQUIPOS Y HERRAMIENTAS</t>
  </si>
  <si>
    <t>OTROS ARRENDAMIENTOS</t>
  </si>
  <si>
    <t>SERVICIOS LEGALES, DE CONTABILIDAD, AUDITORIAS Y RELACIONADOS</t>
  </si>
  <si>
    <t>SERVICIOS DE DISEÑO, ARQUITECTURA, INGENIERÍA Y ACTIVIDADES RELACIONADAS</t>
  </si>
  <si>
    <t>SERVICIOS DE INFORMÁTICA</t>
  </si>
  <si>
    <t>SERVICIOS DE CAPACITACIÓN</t>
  </si>
  <si>
    <t>APOYOS A COMISARIOS PÚBLICOS</t>
  </si>
  <si>
    <t>EDICTOS</t>
  </si>
  <si>
    <t>SERVICIO DE FOTOCOPIADO EN LAS INSTALACIONES DE LAS DEPENDENCIAS Y ENTIDADES</t>
  </si>
  <si>
    <t>SERVICIOS DE VIGILANCIA</t>
  </si>
  <si>
    <t>SERVICIOS PROFESIONALES, CIENTIFICOS Y TECNICOS INTEGRALES</t>
  </si>
  <si>
    <t xml:space="preserve">SERVICIOS INTEGRALES </t>
  </si>
  <si>
    <t>SERVICIO DE RECAUDACIÓN, TRASLADO Y CUSTODIA DE VALORES</t>
  </si>
  <si>
    <t>MANTENIMIENTO Y CONSERVACIÓN DE INMUEBLES</t>
  </si>
  <si>
    <t>MANTENIMIENTO Y CONSERVACIÓN DE MOBILIARIO Y EQUIPO</t>
  </si>
  <si>
    <t>INSTALACIONES</t>
  </si>
  <si>
    <t>MANTENIMIENTO Y CONSERVACIÓN DE BIENES INFORMÁTICOS</t>
  </si>
  <si>
    <t>MANTENIMIENTO Y CONSERVACIÓN DE EQUIPO DE TRANSPORTE</t>
  </si>
  <si>
    <t>MANTENIMIENTO Y CONSERVACIÓN DE MAQUINARIA Y EQUIPO</t>
  </si>
  <si>
    <t>MANTENIMIENTO Y CONSERVACIÓN DE HERAAMIENTAS, MAQUINAS HERRAMIENTAS, INSTRUMENTOS, UTILES Y EQUIPO</t>
  </si>
  <si>
    <t>SERVICIOS DE JARDINERÍA Y FUMIGACIÓN</t>
  </si>
  <si>
    <t>DIFUSIÓN POR RADIO, TELEVISIÓN Y OTROS MEDIOS DE MENSAJES SOBRE PROGRAMAS Y ACTIVIDADES GUBERNAMENTALES</t>
  </si>
  <si>
    <t>SERVICIO  DE REVELADO DE FOTOGRAFÍAS</t>
  </si>
  <si>
    <t>OTROS SERVICIOS DE INFORMACIÓN</t>
  </si>
  <si>
    <t>PASAJES AÉREOS NACIONALES</t>
  </si>
  <si>
    <t>PASAJES AÉREOS INTERNACIONALES</t>
  </si>
  <si>
    <t>VIÁTICOS EN EL PAÍS</t>
  </si>
  <si>
    <t>VIÁTICOS EN EL EXTRANJERO</t>
  </si>
  <si>
    <t>SERVICIOS INTEGRALES DE TRASLADO Y VIÁTICOS</t>
  </si>
  <si>
    <t>GASTO DE ORDEN SOCIAL Y CULTURAL</t>
  </si>
  <si>
    <t>GTSO DE ATENCION Y PROMOCION</t>
  </si>
  <si>
    <t>OTROS GASTOS POR RESPONSABILIDADES</t>
  </si>
  <si>
    <t>IMPUESTO SOBRE NOMINAS</t>
  </si>
  <si>
    <t>MUEBLES DE OFICINA Y ESTANTERÍA</t>
  </si>
  <si>
    <t>MUEBLES, EXCEPTO DE OFICINA Y ESTANTERÍA</t>
  </si>
  <si>
    <t>EQUIPO DE CÓMPUTO Y TECNOLOGÍAS DE LA INFORMACIÓN</t>
  </si>
  <si>
    <t>OTROS MOBILIARIOS Y EQUIPOS DE ADMINISTRACIÓN</t>
  </si>
  <si>
    <t>EQUIPOS Y APARATOS AUDIOVISUALES</t>
  </si>
  <si>
    <t>AUTOMOVILES Y CAMIONES</t>
  </si>
  <si>
    <t>EMBARCACIONES</t>
  </si>
  <si>
    <t>MAQUINARIA Y EQUIPO INDUSTRAIL</t>
  </si>
  <si>
    <t>MAQUINARIA Y EQUIPO DE CONSTRUCCIÓN</t>
  </si>
  <si>
    <t>HERRAMIENTAS</t>
  </si>
  <si>
    <t>REFACCIONES Y ACCESORIOS MAYORES</t>
  </si>
  <si>
    <t>MATERIALES Y SUMINISTROS</t>
  </si>
  <si>
    <t>SERVICIOS GENERALES</t>
  </si>
  <si>
    <t>BIENES MUEBLES, INMUEBLES E INTANGIBLES</t>
  </si>
  <si>
    <t>DESCRIPCIÓN</t>
  </si>
  <si>
    <t>CLAVE</t>
  </si>
  <si>
    <t>PROPIOS</t>
  </si>
  <si>
    <t>ESTATAL</t>
  </si>
  <si>
    <t>FEDERAL</t>
  </si>
  <si>
    <t>Ingresos Propios</t>
  </si>
  <si>
    <t>Subsidio Estatal</t>
  </si>
  <si>
    <t>Subsidio Operación</t>
  </si>
  <si>
    <t>Inversion Publica</t>
  </si>
  <si>
    <t xml:space="preserve">Servicios Personales                            </t>
  </si>
  <si>
    <t xml:space="preserve">Materiales y Suministros                               </t>
  </si>
  <si>
    <t xml:space="preserve">Servicios Generales                                        </t>
  </si>
  <si>
    <t xml:space="preserve"> Transferencias, Asignaciones, Subsidios          y Otras Ayudas</t>
  </si>
  <si>
    <t xml:space="preserve">Bienes Muebles,Inmuebles e Intangibles      </t>
  </si>
  <si>
    <t xml:space="preserve">Inversion Publica                                            </t>
  </si>
  <si>
    <t>DETALLE</t>
  </si>
  <si>
    <t>9000 ADEFAS (DERECHOS EXT. CONAGUA Y PASIVOS)</t>
  </si>
  <si>
    <t xml:space="preserve"> PRESUP. 2023</t>
  </si>
  <si>
    <t>TOTAL DEVENGADO AL 31 DE JULIO 2023</t>
  </si>
  <si>
    <t>SISTEMAS DE AIRE ACONDIC CALEF. REFRIG</t>
  </si>
  <si>
    <t>Expectativa de inflación anual subyacente al cierre del 2023</t>
  </si>
  <si>
    <t>CAPITULO</t>
  </si>
  <si>
    <t>PRESUPUESTO</t>
  </si>
  <si>
    <t>PROYECTADO</t>
  </si>
  <si>
    <t>SUBSIDIO</t>
  </si>
  <si>
    <t>https://www.banxico.org.mx/publicaciones-y-prensa/encuestas-sobre-las-expectativas-de-los-especialis/%7BB6A1CCE2-0C8A-BDB5-0159-8B0C6C16776A%7D.pdf</t>
  </si>
  <si>
    <t>TOTALES</t>
  </si>
  <si>
    <t>B. ACREDITACIÓN DE ESTUDIOS</t>
  </si>
  <si>
    <t>PROYECTO PPTO INGRESOS</t>
  </si>
  <si>
    <t>ANTEPROYECTO DE EGRESOS 2024</t>
  </si>
  <si>
    <t>PRESUPUESTO DE INGRESOS 2024</t>
  </si>
  <si>
    <t>Productos químicos</t>
  </si>
  <si>
    <t>Pago de derechos de extracción CONAGUA</t>
  </si>
  <si>
    <t>Personal</t>
  </si>
  <si>
    <t>Op. y mantenimiento 5% | Otros 4%</t>
  </si>
  <si>
    <t>2000 MATERIALES Y SUMINISTROS (RECURSO ESTATAL)</t>
  </si>
  <si>
    <t>1000 SERVICIOS PERSONALES (RECURSO ESTATAL)</t>
  </si>
  <si>
    <t>2000 MATERIALES Y SUMINISTROS  (INGRESOS PROPIOS)</t>
  </si>
  <si>
    <t>1000 SERVICIOS PERSONALES  (INGRESOS PROPIOS)</t>
  </si>
  <si>
    <t>ESTIMACION DE INGRESOS PROPIOS PARA EL PROYECTO DE PRESUPUESTO DE LEY DE INGRESOS DEL ESTADO 2024</t>
  </si>
  <si>
    <t>NOMBRE DEL ORGANISMO</t>
  </si>
  <si>
    <t>HISTORIAL DE INGRESOS CUENTAS PUBLICAS</t>
  </si>
  <si>
    <t xml:space="preserve">FAVOR DE REGISTRAR EL CALENDARIO MENSUAL DE  LOS INGRESOS PROPIOS PARA EL PROYECTO DE PRESUPUESTO 2024, EN LA SIGUIENTE HOJA DE CALCULO. </t>
  </si>
  <si>
    <t>CIERRE ESTIMADO 2023</t>
  </si>
  <si>
    <t>PROYECTO PRESUPUESTO 2024</t>
  </si>
  <si>
    <t>CRECIMIENTO 2024-2023</t>
  </si>
  <si>
    <t xml:space="preserve">FONDO DE OPERACIÓN DE OBRAS SONORA SÍ </t>
  </si>
  <si>
    <t>PROYECCION DE INGRESOS DE ACUERDO A LA LEY DE DISCIPLINA FINANCIERA DE LAS ENTIDADES FEDERATIVAS Y MPIOS.</t>
  </si>
  <si>
    <t>INGRESOS  PROYECTADOS</t>
  </si>
  <si>
    <t>OBSERVACIONES SOBRE LA DETERMINACION DE INGRESOS:</t>
  </si>
  <si>
    <r>
      <t>Se incrementó en un 12.68</t>
    </r>
    <r>
      <rPr>
        <b/>
        <sz val="10"/>
        <rFont val="Segoe UI"/>
        <family val="2"/>
      </rPr>
      <t>%</t>
    </r>
    <r>
      <rPr>
        <sz val="10"/>
        <rFont val="Segoe UI"/>
        <family val="2"/>
      </rPr>
      <t xml:space="preserve"> respecto al año anterior el ingreso proyectado para el cierre del Ejercicio fiscal 2023. Para determinar las proyecciones de ingresos del 2024, se tomó en cuenta el promedio de volumen de agua entregado al organismo AguaH durante el ejercicio fiscal 2023 con corte proyectado al 31 de julio, debido a que es el año más próximo que cuenta con la información requerida para efectos del presente análisis; el resultado anterior se proyectó a 12 meses con la tarifa media del presente año. Para el periodo comprendido entre el 2025 y 2029, se tomó como media el porcentaje de crecimiento de 2023-2024.</t>
    </r>
  </si>
  <si>
    <t xml:space="preserve">NOMBRE DEL ORGANISMO: </t>
  </si>
  <si>
    <t>(CALENDARIZACION MENSUAL)</t>
  </si>
  <si>
    <t>clave o registro</t>
  </si>
  <si>
    <t>CONCEPTO DE INGRESO</t>
  </si>
  <si>
    <t>ENE</t>
  </si>
  <si>
    <t>FEB</t>
  </si>
  <si>
    <t>MAR</t>
  </si>
  <si>
    <t>ABR</t>
  </si>
  <si>
    <t>MAY</t>
  </si>
  <si>
    <t>JUN</t>
  </si>
  <si>
    <t>JUL</t>
  </si>
  <si>
    <t>AGO</t>
  </si>
  <si>
    <t>SEP</t>
  </si>
  <si>
    <t>OCT</t>
  </si>
  <si>
    <t>NOV</t>
  </si>
  <si>
    <t>DIC</t>
  </si>
  <si>
    <t>TOTAL CALENDARIO DE INGRESOS PROPIOS PARA 2024</t>
  </si>
  <si>
    <t>FONDO DE OPERACIÓN DE OBRAS SONORA SÍ</t>
  </si>
  <si>
    <t>DIRECCIÓN GENERAL DE OPERACIÓN DE ACUEDUCTO INDEPENDENCIA</t>
  </si>
  <si>
    <t>(662) 108 4750</t>
  </si>
  <si>
    <t>ruben.moreno@ceasonora.gob.mx</t>
  </si>
  <si>
    <t>CALENDARIZACION DEL PRESUPUESTO DE EGRESOS  2023</t>
  </si>
  <si>
    <t>PROYECTO DE PRESPUESTO DE EGRESOS 2024</t>
  </si>
  <si>
    <t>CAPÍTULO DEL GASTO</t>
  </si>
  <si>
    <t>PRESUPUESTO AUTORIZADO MODIFICADO*</t>
  </si>
  <si>
    <t>AVANCE PRESUPUESTAL AL 30 DE JUNIO 2023</t>
  </si>
  <si>
    <t xml:space="preserve">% DE AVANCE </t>
  </si>
  <si>
    <t>1000. Servicios Personales</t>
  </si>
  <si>
    <t>2000. Materiales y Suministros</t>
  </si>
  <si>
    <t>3000. Servicios Generales</t>
  </si>
  <si>
    <t>4000. Transferencias, asignaciones, subsidios y otras ayudas</t>
  </si>
  <si>
    <t>5000. Bienes muebles, inmuebles e intangibles</t>
  </si>
  <si>
    <t>Deuda Pública</t>
  </si>
  <si>
    <t xml:space="preserve"> Transferencias, Asignaciones, Subsidios   y Otras Ayudas</t>
  </si>
  <si>
    <t>TIPO DE GASTO</t>
  </si>
  <si>
    <t>MONTO DE PRESUPUESTO</t>
  </si>
  <si>
    <t>VARIACIÓN</t>
  </si>
  <si>
    <t>ABSOLUTA</t>
  </si>
  <si>
    <t>%</t>
  </si>
  <si>
    <t>1.-  Gasto Corriente</t>
  </si>
  <si>
    <t>1000 Servicios Personales</t>
  </si>
  <si>
    <t>2000 Materiales y Suministros</t>
  </si>
  <si>
    <t>3000 Servicios Generales</t>
  </si>
  <si>
    <t>subtotal</t>
  </si>
  <si>
    <t>2.- Gasto de Capital</t>
  </si>
  <si>
    <t>5000 Bienes Muebles, Inmuebles e Intangibles</t>
  </si>
  <si>
    <t>6000 Inversión Publica</t>
  </si>
  <si>
    <t>9000 Deuda Pública</t>
  </si>
  <si>
    <t xml:space="preserve">EJECUTOR DEL GASTO: </t>
  </si>
  <si>
    <t>% CON RESPECTO AL TOTAL DEL ANEXO</t>
  </si>
  <si>
    <t>PROGRAMA /PROYECTO/ ACTIVIDAD</t>
  </si>
  <si>
    <t>PRESUPUESTO ESTIMADO</t>
  </si>
  <si>
    <t>ORIGEN DE LOS RECURSOS</t>
  </si>
  <si>
    <t>INDICADORES DE GÉNERO</t>
  </si>
  <si>
    <t>RECURSO FEDERAL</t>
  </si>
  <si>
    <t>RECURSO ESTATAL</t>
  </si>
  <si>
    <t>448 AGUA POTABLE Y ALCANTARILLADO</t>
  </si>
  <si>
    <t>PORCENTAJE DE PERSONAL CAPACITADO EN TEMAS FORMATIVOS SOBRE PERSPECTIVA DE GÉNERO</t>
  </si>
  <si>
    <t xml:space="preserve">                                 -   </t>
  </si>
  <si>
    <t xml:space="preserve">Proyecto de Anexo de Programas que contribuyen a la Igualdad entre Mujeres y Hombres, para el ejercicio fiscal del estado de Sonora 2024 </t>
  </si>
  <si>
    <t xml:space="preserve">Deuda Publica </t>
  </si>
  <si>
    <t>ANTEPROYECTO DE PRESUPUESTO 2024</t>
  </si>
  <si>
    <t>POR ACTIVIDAD O PROYECTO</t>
  </si>
  <si>
    <t>095 -DIRECCIÓN Y COORDINACIÓN</t>
  </si>
  <si>
    <t>287 - COORDINACIÓN ADMINISTRATIVA</t>
  </si>
  <si>
    <t>448 - AGUA POTABLE Y ALCANTARILLADO</t>
  </si>
  <si>
    <t xml:space="preserve">3000 SERVICIOS GENERALES </t>
  </si>
  <si>
    <t>5000 BIENES MUEBLES</t>
  </si>
  <si>
    <t>7000 INV.FINANCIERAS Y OTRAS PROV.</t>
  </si>
  <si>
    <t>9000 DEUDA PUBLICA</t>
  </si>
  <si>
    <t>6000 INVERSION PUBLICA (ESTATAL)</t>
  </si>
  <si>
    <t>INVERSION INFRAESTRUCTURA</t>
  </si>
  <si>
    <t>FORTALECIMIENTO INSTITUCIONAL</t>
  </si>
  <si>
    <t>HIDRAULICA URBANA</t>
  </si>
  <si>
    <t>HIDROAGRICOLA</t>
  </si>
  <si>
    <t>ADEFAS</t>
  </si>
  <si>
    <t>SUBSIDIO PARA PAGO DE PASIVOS</t>
  </si>
  <si>
    <t>DERECHOS DE EXTRACCION ( CNA PASIVO)</t>
  </si>
  <si>
    <t>095 - DIRECCIÓN Y COORDINACIÓN</t>
  </si>
  <si>
    <t>EJECUTOR DEL GASTO</t>
  </si>
  <si>
    <t>NÚM. DE PROGRAMAS /ACTIVIDADES /ACCIONES</t>
  </si>
  <si>
    <t>PORCENTAJE DEL PRESUPUESTO ESTIMADO</t>
  </si>
  <si>
    <t>Estatal</t>
  </si>
  <si>
    <t>Propios</t>
  </si>
  <si>
    <t>Municipal</t>
  </si>
  <si>
    <t>Federal</t>
  </si>
  <si>
    <t>Fondo de Operación de Obras Sonora SI</t>
  </si>
  <si>
    <t>Total</t>
  </si>
  <si>
    <t>SUBSIDIO 3%</t>
  </si>
  <si>
    <t xml:space="preserve"> PRESUPUESTO DE EGRESOS 2024</t>
  </si>
  <si>
    <t xml:space="preserve"> PRESUPUESTO  2024</t>
  </si>
  <si>
    <t>PRESUPUESTO DE INGRESOS Y EGRESOS 2024</t>
  </si>
  <si>
    <t>SUBSIDIO 2024</t>
  </si>
  <si>
    <t>PRESUPUESTO 2024</t>
  </si>
  <si>
    <t xml:space="preserve"> PRESUPUESTO 2024</t>
  </si>
  <si>
    <t>PRESUPUESTO TOTAL FONDO DE OPERACIÓN DE OBRAS SONORA SI 2024</t>
  </si>
  <si>
    <t>PRESUPUESTO DE EGRESOS COORDINACION EJECUTIVA 2024</t>
  </si>
  <si>
    <t>PRESUPUESTO DE COORDINACION FINANCIERA 2024</t>
  </si>
  <si>
    <t xml:space="preserve"> PRESUPUESTO DE EGRESOS D.G. OPERACIÓN DEL ACUEDUCTO INDEPENDENCIA 2024</t>
  </si>
  <si>
    <t xml:space="preserve">SUBSIDIO OPERACIÓN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</si>
</sst>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_-* #,##0.000000_-;\-* #,##0.000000_-;_-* &quot;-&quot;??_-;_-@_-"/>
    <numFmt numFmtId="166" formatCode="_-* #,##0.00000_-;\-* #,##0.00000_-;_-* &quot;-&quot;??_-;_-@_-"/>
    <numFmt numFmtId="167" formatCode="_(* #,##0.00_);_(* \(#,##0.00\);_(* &quot;-&quot;??_);_(@_)"/>
    <numFmt numFmtId="168" formatCode="_(* #,##0_);_(* \(#,##0\);_(* &quot;-&quot;??_);_(@_)"/>
    <numFmt numFmtId="169" formatCode="#,##0_ ;[Red]\-#,##0\ "/>
    <numFmt numFmtId="170" formatCode="_-* #,##0.0000_-;\-* #,##0.0000_-;_-* &quot;-&quot;??_-;_-@_-"/>
  </numFmts>
  <fonts count="6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8"/>
      <color theme="1"/>
      <name val="Calibri"/>
      <family val="2"/>
      <scheme val="minor"/>
    </font>
    <font>
      <sz val="10"/>
      <name val="Arial"/>
      <family val="2"/>
    </font>
    <font>
      <sz val="10"/>
      <color theme="1"/>
      <name val="Calibri"/>
      <family val="2"/>
      <scheme val="minor"/>
    </font>
    <font>
      <b/>
      <sz val="10"/>
      <name val="Arial"/>
      <family val="2"/>
    </font>
    <font>
      <b/>
      <sz val="10"/>
      <color theme="1"/>
      <name val="Calibri"/>
      <family val="2"/>
      <scheme val="minor"/>
    </font>
    <font>
      <b/>
      <sz val="8"/>
      <name val="Arial"/>
      <family val="2"/>
    </font>
    <font>
      <sz val="8"/>
      <name val="Arial"/>
      <family val="2"/>
    </font>
    <font>
      <sz val="8"/>
      <name val="Calibri"/>
      <family val="2"/>
      <scheme val="minor"/>
    </font>
    <font>
      <b/>
      <sz val="18"/>
      <name val="Calibri"/>
      <family val="2"/>
      <scheme val="minor"/>
    </font>
    <font>
      <sz val="18"/>
      <name val="Calibri"/>
      <family val="2"/>
      <scheme val="minor"/>
    </font>
    <font>
      <b/>
      <sz val="10"/>
      <name val="Calibri"/>
      <family val="2"/>
      <scheme val="minor"/>
    </font>
    <font>
      <sz val="10"/>
      <name val="Calibri"/>
      <family val="2"/>
      <scheme val="minor"/>
    </font>
    <font>
      <b/>
      <sz val="14"/>
      <name val="Calibri"/>
      <family val="2"/>
      <scheme val="minor"/>
    </font>
    <font>
      <sz val="11"/>
      <name val="Calibri"/>
      <family val="2"/>
      <scheme val="minor"/>
    </font>
    <font>
      <sz val="9"/>
      <name val="Calibri"/>
      <family val="2"/>
      <scheme val="minor"/>
    </font>
    <font>
      <b/>
      <sz val="8"/>
      <name val="Calibri"/>
      <family val="2"/>
      <scheme val="minor"/>
    </font>
    <font>
      <u/>
      <sz val="11"/>
      <color theme="10"/>
      <name val="Calibri"/>
      <family val="2"/>
      <scheme val="minor"/>
    </font>
    <font>
      <b/>
      <sz val="24"/>
      <name val="Calibri"/>
      <family val="2"/>
      <scheme val="minor"/>
    </font>
    <font>
      <b/>
      <i/>
      <sz val="20"/>
      <name val="Calibri"/>
      <family val="2"/>
      <scheme val="minor"/>
    </font>
    <font>
      <sz val="12"/>
      <name val="Calibri"/>
      <family val="2"/>
      <scheme val="minor"/>
    </font>
    <font>
      <b/>
      <sz val="14"/>
      <name val="Constantia"/>
      <family val="1"/>
    </font>
    <font>
      <b/>
      <sz val="12"/>
      <name val="Constantia"/>
      <family val="1"/>
    </font>
    <font>
      <i/>
      <sz val="15"/>
      <name val="Calibri"/>
      <family val="2"/>
      <scheme val="minor"/>
    </font>
    <font>
      <i/>
      <sz val="12"/>
      <name val="Calibri"/>
      <family val="2"/>
      <scheme val="minor"/>
    </font>
    <font>
      <b/>
      <sz val="11"/>
      <name val="Calibri"/>
      <family val="2"/>
      <scheme val="minor"/>
    </font>
    <font>
      <sz val="10"/>
      <color theme="1"/>
      <name val="Segoe UI"/>
      <family val="2"/>
    </font>
    <font>
      <b/>
      <sz val="11"/>
      <name val="Segoe UI"/>
      <family val="2"/>
    </font>
    <font>
      <b/>
      <sz val="10"/>
      <name val="Segoe UI"/>
      <family val="2"/>
    </font>
    <font>
      <b/>
      <sz val="10"/>
      <color theme="1"/>
      <name val="Segoe UI"/>
      <family val="2"/>
    </font>
    <font>
      <b/>
      <sz val="10"/>
      <color indexed="8"/>
      <name val="Segoe UI"/>
      <family val="2"/>
    </font>
    <font>
      <b/>
      <i/>
      <sz val="10"/>
      <color indexed="8"/>
      <name val="Segoe UI"/>
      <family val="2"/>
    </font>
    <font>
      <sz val="10"/>
      <color indexed="8"/>
      <name val="Segoe UI"/>
      <family val="2"/>
    </font>
    <font>
      <i/>
      <sz val="10"/>
      <color theme="1"/>
      <name val="Segoe UI"/>
      <family val="2"/>
    </font>
    <font>
      <b/>
      <sz val="10"/>
      <color rgb="FF000000"/>
      <name val="Segoe UI"/>
      <family val="2"/>
    </font>
    <font>
      <sz val="10"/>
      <color theme="0"/>
      <name val="Segoe UI"/>
      <family val="2"/>
    </font>
    <font>
      <sz val="10"/>
      <name val="Segoe UI"/>
      <family val="2"/>
    </font>
    <font>
      <u/>
      <sz val="10"/>
      <color theme="10"/>
      <name val="Segoe UI"/>
      <family val="2"/>
    </font>
    <font>
      <b/>
      <sz val="12"/>
      <name val="Arial"/>
      <family val="2"/>
    </font>
    <font>
      <b/>
      <i/>
      <sz val="10"/>
      <name val="Arial"/>
      <family val="2"/>
    </font>
    <font>
      <b/>
      <u/>
      <sz val="18"/>
      <name val="Arial"/>
      <family val="2"/>
    </font>
    <font>
      <i/>
      <sz val="11"/>
      <name val="Calibri"/>
      <family val="2"/>
      <scheme val="minor"/>
    </font>
    <font>
      <b/>
      <sz val="10"/>
      <color rgb="FFFFFFFF"/>
      <name val="Calibri"/>
      <family val="2"/>
      <scheme val="minor"/>
    </font>
    <font>
      <b/>
      <sz val="11"/>
      <color rgb="FFFFFFFF"/>
      <name val="Calibri"/>
      <family val="2"/>
      <scheme val="minor"/>
    </font>
    <font>
      <b/>
      <sz val="18"/>
      <color rgb="FFFFFFFF"/>
      <name val="Calibri"/>
      <family val="2"/>
      <scheme val="minor"/>
    </font>
    <font>
      <b/>
      <i/>
      <sz val="14"/>
      <name val="Bookman Old Style"/>
      <family val="1"/>
    </font>
    <font>
      <b/>
      <i/>
      <sz val="14"/>
      <name val="Constantia"/>
      <family val="1"/>
    </font>
    <font>
      <b/>
      <sz val="11"/>
      <color rgb="FF000000"/>
      <name val="Calibri"/>
      <family val="2"/>
      <scheme val="minor"/>
    </font>
    <font>
      <sz val="11"/>
      <color rgb="FF000000"/>
      <name val="Calibri"/>
      <family val="2"/>
      <scheme val="minor"/>
    </font>
    <font>
      <i/>
      <sz val="11"/>
      <color theme="1"/>
      <name val="Calibri"/>
      <family val="2"/>
      <scheme val="minor"/>
    </font>
    <font>
      <b/>
      <sz val="8"/>
      <color rgb="FFFFFFFF"/>
      <name val="Calibri"/>
      <family val="2"/>
      <scheme val="minor"/>
    </font>
    <font>
      <sz val="8"/>
      <color rgb="FF000000"/>
      <name val="Calibri"/>
      <family val="2"/>
      <scheme val="minor"/>
    </font>
    <font>
      <b/>
      <sz val="8"/>
      <color rgb="FF000000"/>
      <name val="Calibri"/>
      <family val="2"/>
      <scheme val="minor"/>
    </font>
    <font>
      <b/>
      <sz val="12"/>
      <color rgb="FFFFFFFF"/>
      <name val="Calibri"/>
      <family val="2"/>
      <scheme val="minor"/>
    </font>
    <font>
      <b/>
      <i/>
      <sz val="12"/>
      <name val="Calibri"/>
      <family val="2"/>
      <scheme val="minor"/>
    </font>
    <font>
      <i/>
      <sz val="12"/>
      <name val="Bookman Old Style"/>
      <family val="1"/>
    </font>
    <font>
      <b/>
      <i/>
      <sz val="12"/>
      <name val="Bookman Old Style"/>
      <family val="1"/>
    </font>
    <font>
      <sz val="11"/>
      <color theme="4" tint="-0.24997711111789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60E53"/>
        <bgColor indexed="64"/>
      </patternFill>
    </fill>
    <fill>
      <patternFill patternType="solid">
        <fgColor rgb="FFDC7F37"/>
        <bgColor indexed="6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rgb="FFE7EAEC"/>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rgb="FFA6A6A6"/>
      </bottom>
      <diagonal/>
    </border>
    <border>
      <left/>
      <right style="medium">
        <color indexed="64"/>
      </right>
      <top/>
      <bottom style="medium">
        <color rgb="FFA6A6A6"/>
      </bottom>
      <diagonal/>
    </border>
    <border>
      <left style="medium">
        <color indexed="64"/>
      </left>
      <right style="medium">
        <color indexed="64"/>
      </right>
      <top style="medium">
        <color rgb="FFA6A6A6"/>
      </top>
      <bottom/>
      <diagonal/>
    </border>
    <border>
      <left/>
      <right style="medium">
        <color indexed="64"/>
      </right>
      <top style="medium">
        <color indexed="64"/>
      </top>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167" fontId="10" fillId="0" borderId="0" applyFont="0" applyFill="0" applyBorder="0" applyAlignment="0" applyProtection="0"/>
    <xf numFmtId="0" fontId="10"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25" fillId="0" borderId="0" applyNumberFormat="0" applyFill="0" applyBorder="0" applyAlignment="0" applyProtection="0"/>
  </cellStyleXfs>
  <cellXfs count="392">
    <xf numFmtId="0" fontId="0" fillId="0" borderId="0" xfId="0"/>
    <xf numFmtId="0" fontId="3" fillId="0" borderId="0" xfId="0" applyFont="1"/>
    <xf numFmtId="0" fontId="1" fillId="0" borderId="1" xfId="0" applyFont="1" applyBorder="1" applyAlignment="1">
      <alignment horizontal="center"/>
    </xf>
    <xf numFmtId="43" fontId="0" fillId="0" borderId="0" xfId="1" applyFont="1"/>
    <xf numFmtId="0" fontId="5" fillId="0" borderId="0" xfId="0" applyFont="1"/>
    <xf numFmtId="0" fontId="6" fillId="0" borderId="0" xfId="0" applyFont="1" applyAlignment="1">
      <alignment horizontal="center"/>
    </xf>
    <xf numFmtId="0" fontId="0" fillId="0" borderId="2" xfId="0" applyBorder="1"/>
    <xf numFmtId="0" fontId="7" fillId="0" borderId="3" xfId="0" applyFont="1" applyBorder="1" applyAlignment="1">
      <alignment horizontal="center"/>
    </xf>
    <xf numFmtId="164" fontId="7" fillId="0" borderId="3" xfId="0" applyNumberFormat="1" applyFont="1" applyBorder="1"/>
    <xf numFmtId="0" fontId="8" fillId="0" borderId="0" xfId="0" applyFont="1"/>
    <xf numFmtId="0" fontId="0" fillId="0" borderId="3" xfId="0" applyBorder="1"/>
    <xf numFmtId="0" fontId="1" fillId="0" borderId="3" xfId="0" applyFont="1" applyBorder="1" applyAlignment="1">
      <alignment horizontal="center"/>
    </xf>
    <xf numFmtId="164" fontId="1" fillId="0" borderId="3" xfId="0" applyNumberFormat="1" applyFont="1" applyBorder="1"/>
    <xf numFmtId="164" fontId="0" fillId="0" borderId="3" xfId="1" applyNumberFormat="1" applyFont="1" applyBorder="1"/>
    <xf numFmtId="43" fontId="2" fillId="0" borderId="0" xfId="0" applyNumberFormat="1" applyFont="1"/>
    <xf numFmtId="165" fontId="0" fillId="0" borderId="0" xfId="1" applyNumberFormat="1" applyFont="1"/>
    <xf numFmtId="164" fontId="0" fillId="0" borderId="0" xfId="0" applyNumberFormat="1"/>
    <xf numFmtId="166" fontId="0" fillId="0" borderId="0" xfId="1" applyNumberFormat="1" applyFont="1"/>
    <xf numFmtId="0" fontId="0" fillId="0" borderId="4" xfId="0" applyBorder="1"/>
    <xf numFmtId="164" fontId="0" fillId="0" borderId="4" xfId="1" applyNumberFormat="1" applyFont="1" applyBorder="1"/>
    <xf numFmtId="43" fontId="0" fillId="0" borderId="0" xfId="0" applyNumberFormat="1"/>
    <xf numFmtId="164" fontId="7" fillId="0" borderId="3" xfId="1" applyNumberFormat="1" applyFont="1" applyFill="1" applyBorder="1"/>
    <xf numFmtId="43" fontId="8" fillId="0" borderId="0" xfId="0" applyNumberFormat="1" applyFont="1"/>
    <xf numFmtId="164" fontId="0" fillId="0" borderId="3" xfId="1" applyNumberFormat="1" applyFont="1" applyFill="1" applyBorder="1"/>
    <xf numFmtId="164" fontId="9" fillId="0" borderId="0" xfId="0" applyNumberFormat="1" applyFont="1"/>
    <xf numFmtId="0" fontId="9" fillId="0" borderId="0" xfId="0" applyFont="1"/>
    <xf numFmtId="0" fontId="1" fillId="0" borderId="3" xfId="0" applyFont="1" applyBorder="1" applyAlignment="1">
      <alignment horizontal="right"/>
    </xf>
    <xf numFmtId="164" fontId="1" fillId="0" borderId="3" xfId="1" applyNumberFormat="1" applyFont="1" applyBorder="1"/>
    <xf numFmtId="0" fontId="0" fillId="0" borderId="3" xfId="0" applyBorder="1" applyAlignment="1">
      <alignment wrapText="1"/>
    </xf>
    <xf numFmtId="43" fontId="1" fillId="0" borderId="0" xfId="1" applyFont="1"/>
    <xf numFmtId="43" fontId="9" fillId="0" borderId="0" xfId="1" applyFont="1"/>
    <xf numFmtId="0" fontId="2" fillId="0" borderId="3" xfId="0" applyFont="1" applyBorder="1" applyAlignment="1">
      <alignment horizontal="center"/>
    </xf>
    <xf numFmtId="43" fontId="2" fillId="0" borderId="3" xfId="1" applyFont="1" applyBorder="1"/>
    <xf numFmtId="43" fontId="0" fillId="0" borderId="4" xfId="1" applyFont="1" applyBorder="1"/>
    <xf numFmtId="0" fontId="9" fillId="0" borderId="0" xfId="0" applyFont="1" applyAlignment="1">
      <alignment wrapText="1"/>
    </xf>
    <xf numFmtId="44" fontId="9" fillId="2" borderId="0" xfId="2" applyFont="1" applyFill="1" applyAlignment="1">
      <alignment wrapText="1"/>
    </xf>
    <xf numFmtId="0" fontId="9" fillId="2" borderId="0" xfId="0" applyFont="1" applyFill="1"/>
    <xf numFmtId="0" fontId="0" fillId="2" borderId="0" xfId="0" applyFill="1"/>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4" fontId="15" fillId="2" borderId="1" xfId="0" applyNumberFormat="1" applyFont="1" applyFill="1" applyBorder="1" applyAlignment="1">
      <alignment horizontal="left" vertical="center" wrapText="1"/>
    </xf>
    <xf numFmtId="43" fontId="9" fillId="2" borderId="18" xfId="1" applyFont="1" applyFill="1" applyBorder="1"/>
    <xf numFmtId="43" fontId="14" fillId="2" borderId="1" xfId="1" applyFont="1" applyFill="1" applyBorder="1" applyAlignment="1">
      <alignment horizontal="left" vertical="center" wrapText="1"/>
    </xf>
    <xf numFmtId="43" fontId="15" fillId="2" borderId="1" xfId="1" applyFont="1" applyFill="1" applyBorder="1" applyAlignment="1">
      <alignment horizontal="left" vertical="center" wrapText="1"/>
    </xf>
    <xf numFmtId="43" fontId="15" fillId="2" borderId="1" xfId="1" applyFont="1" applyFill="1" applyBorder="1" applyAlignment="1">
      <alignment horizontal="center" vertical="center" wrapText="1"/>
    </xf>
    <xf numFmtId="4" fontId="15" fillId="2" borderId="1" xfId="0" applyNumberFormat="1" applyFont="1" applyFill="1" applyBorder="1" applyAlignment="1">
      <alignment horizontal="center"/>
    </xf>
    <xf numFmtId="0" fontId="18" fillId="2" borderId="0" xfId="0" applyFont="1" applyFill="1"/>
    <xf numFmtId="0" fontId="20" fillId="2" borderId="0" xfId="0" applyFont="1" applyFill="1"/>
    <xf numFmtId="0" fontId="22" fillId="2" borderId="0" xfId="0" applyFont="1" applyFill="1"/>
    <xf numFmtId="0" fontId="22" fillId="0" borderId="0" xfId="0" applyFont="1"/>
    <xf numFmtId="43" fontId="22" fillId="2" borderId="0" xfId="1" applyFont="1" applyFill="1"/>
    <xf numFmtId="8" fontId="10" fillId="2" borderId="9" xfId="0" applyNumberFormat="1" applyFont="1" applyFill="1" applyBorder="1" applyAlignment="1">
      <alignment vertical="top" wrapText="1"/>
    </xf>
    <xf numFmtId="8" fontId="23" fillId="2" borderId="0" xfId="0" applyNumberFormat="1" applyFont="1" applyFill="1"/>
    <xf numFmtId="0" fontId="16" fillId="2" borderId="0" xfId="0" applyFont="1" applyFill="1"/>
    <xf numFmtId="43" fontId="16" fillId="2" borderId="0" xfId="0" applyNumberFormat="1" applyFont="1" applyFill="1"/>
    <xf numFmtId="0" fontId="16" fillId="0" borderId="0" xfId="0" applyFont="1"/>
    <xf numFmtId="43" fontId="16" fillId="2" borderId="0" xfId="1" applyFont="1" applyFill="1" applyAlignment="1">
      <alignment horizontal="left"/>
    </xf>
    <xf numFmtId="0" fontId="16" fillId="2" borderId="0" xfId="0" applyFont="1" applyFill="1" applyAlignment="1">
      <alignment horizontal="left"/>
    </xf>
    <xf numFmtId="43" fontId="16" fillId="2" borderId="0" xfId="1" applyFont="1" applyFill="1"/>
    <xf numFmtId="43" fontId="16" fillId="2" borderId="1" xfId="1" applyFont="1" applyFill="1" applyBorder="1"/>
    <xf numFmtId="0" fontId="16" fillId="2" borderId="1" xfId="0" applyFont="1" applyFill="1" applyBorder="1"/>
    <xf numFmtId="43" fontId="22" fillId="0" borderId="0" xfId="1" applyFont="1"/>
    <xf numFmtId="9" fontId="22" fillId="2" borderId="0" xfId="5" applyFont="1" applyFill="1"/>
    <xf numFmtId="4" fontId="16" fillId="2" borderId="0" xfId="0" applyNumberFormat="1" applyFont="1" applyFill="1"/>
    <xf numFmtId="43" fontId="16" fillId="2" borderId="1" xfId="0" applyNumberFormat="1" applyFont="1" applyFill="1" applyBorder="1"/>
    <xf numFmtId="4" fontId="16" fillId="2" borderId="1" xfId="0" applyNumberFormat="1" applyFont="1" applyFill="1" applyBorder="1" applyAlignment="1">
      <alignment horizontal="left" vertical="center" wrapText="1"/>
    </xf>
    <xf numFmtId="0" fontId="28" fillId="2" borderId="0" xfId="0" applyFont="1" applyFill="1" applyAlignment="1">
      <alignment horizontal="right"/>
    </xf>
    <xf numFmtId="0" fontId="29" fillId="0" borderId="25" xfId="0" applyFont="1" applyBorder="1" applyAlignment="1">
      <alignment horizontal="center" vertical="center" wrapText="1"/>
    </xf>
    <xf numFmtId="0" fontId="29" fillId="0" borderId="0" xfId="0" applyFont="1" applyAlignment="1">
      <alignment horizontal="center" vertical="center" wrapText="1"/>
    </xf>
    <xf numFmtId="0" fontId="30" fillId="0" borderId="26" xfId="0" applyFont="1" applyBorder="1" applyAlignment="1">
      <alignment horizontal="center" vertical="center" wrapText="1"/>
    </xf>
    <xf numFmtId="0" fontId="31" fillId="2" borderId="25" xfId="0" applyFont="1" applyFill="1" applyBorder="1" applyAlignment="1">
      <alignment horizontal="left" vertical="center" wrapText="1" indent="2"/>
    </xf>
    <xf numFmtId="3" fontId="0" fillId="0" borderId="0" xfId="0" applyNumberFormat="1"/>
    <xf numFmtId="168" fontId="32" fillId="2" borderId="25" xfId="1" applyNumberFormat="1" applyFont="1" applyFill="1" applyBorder="1" applyAlignment="1">
      <alignment horizontal="right" vertical="center" wrapText="1"/>
    </xf>
    <xf numFmtId="0" fontId="31" fillId="2" borderId="0" xfId="0" applyFont="1" applyFill="1" applyAlignment="1">
      <alignment horizontal="left" vertical="center" wrapText="1" indent="2"/>
    </xf>
    <xf numFmtId="3" fontId="32" fillId="0" borderId="0" xfId="0" applyNumberFormat="1" applyFont="1" applyAlignment="1">
      <alignment horizontal="right" vertical="center" wrapText="1"/>
    </xf>
    <xf numFmtId="168" fontId="32" fillId="2" borderId="0" xfId="1" applyNumberFormat="1" applyFont="1" applyFill="1" applyBorder="1" applyAlignment="1">
      <alignment horizontal="right" vertical="center" wrapText="1"/>
    </xf>
    <xf numFmtId="167" fontId="4" fillId="0" borderId="0" xfId="3" applyFont="1" applyBorder="1"/>
    <xf numFmtId="43" fontId="22" fillId="0" borderId="0" xfId="0" applyNumberFormat="1" applyFont="1"/>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43" fontId="15" fillId="2" borderId="1" xfId="0" applyNumberFormat="1" applyFont="1" applyFill="1" applyBorder="1" applyAlignment="1">
      <alignment horizontal="left" vertical="center" wrapText="1"/>
    </xf>
    <xf numFmtId="43" fontId="14" fillId="2" borderId="1" xfId="0" applyNumberFormat="1"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right"/>
    </xf>
    <xf numFmtId="4" fontId="15" fillId="2" borderId="1" xfId="0" applyNumberFormat="1" applyFont="1" applyFill="1" applyBorder="1" applyAlignment="1">
      <alignment horizontal="right" vertical="center" wrapText="1"/>
    </xf>
    <xf numFmtId="0" fontId="14" fillId="2" borderId="1" xfId="0" applyFont="1" applyFill="1" applyBorder="1" applyAlignment="1">
      <alignment horizontal="right" vertical="center" wrapText="1"/>
    </xf>
    <xf numFmtId="4" fontId="14" fillId="2" borderId="1" xfId="0"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43" fontId="16" fillId="2" borderId="1" xfId="1" applyFont="1" applyFill="1" applyBorder="1" applyAlignment="1">
      <alignment horizontal="right"/>
    </xf>
    <xf numFmtId="43" fontId="15" fillId="0" borderId="1" xfId="1" applyFont="1" applyFill="1" applyBorder="1" applyAlignment="1">
      <alignment horizontal="left" vertical="center" wrapText="1"/>
    </xf>
    <xf numFmtId="0" fontId="16" fillId="2" borderId="1" xfId="0" applyFont="1" applyFill="1" applyBorder="1" applyAlignment="1">
      <alignment horizontal="center"/>
    </xf>
    <xf numFmtId="0" fontId="16" fillId="2" borderId="1" xfId="0" applyFont="1" applyFill="1" applyBorder="1" applyAlignment="1">
      <alignment horizontal="center" vertical="center" wrapText="1"/>
    </xf>
    <xf numFmtId="43" fontId="24" fillId="2" borderId="1" xfId="0" applyNumberFormat="1" applyFont="1" applyFill="1" applyBorder="1"/>
    <xf numFmtId="43" fontId="24" fillId="2" borderId="1" xfId="0" applyNumberFormat="1" applyFont="1" applyFill="1" applyBorder="1" applyAlignment="1">
      <alignment horizontal="right"/>
    </xf>
    <xf numFmtId="0" fontId="0" fillId="0" borderId="1" xfId="0" applyBorder="1" applyAlignment="1">
      <alignment horizontal="center"/>
    </xf>
    <xf numFmtId="43" fontId="0" fillId="0" borderId="1" xfId="0" applyNumberFormat="1" applyBorder="1"/>
    <xf numFmtId="43" fontId="0" fillId="0" borderId="1" xfId="1" applyFont="1" applyBorder="1"/>
    <xf numFmtId="43" fontId="0" fillId="2" borderId="1" xfId="0" applyNumberFormat="1" applyFill="1" applyBorder="1" applyAlignment="1">
      <alignment horizontal="left"/>
    </xf>
    <xf numFmtId="0" fontId="0" fillId="2" borderId="1" xfId="0" applyFill="1" applyBorder="1" applyAlignment="1">
      <alignment horizontal="left"/>
    </xf>
    <xf numFmtId="44" fontId="1" fillId="0" borderId="1" xfId="2" applyFont="1" applyBorder="1"/>
    <xf numFmtId="43" fontId="16" fillId="2" borderId="0" xfId="0" applyNumberFormat="1" applyFont="1" applyFill="1" applyAlignment="1">
      <alignment horizontal="left"/>
    </xf>
    <xf numFmtId="43" fontId="22" fillId="2" borderId="0" xfId="0" applyNumberFormat="1" applyFont="1" applyFill="1"/>
    <xf numFmtId="44" fontId="22" fillId="0" borderId="0" xfId="2" applyFont="1"/>
    <xf numFmtId="44" fontId="22" fillId="0" borderId="0" xfId="0" applyNumberFormat="1" applyFont="1"/>
    <xf numFmtId="44" fontId="22" fillId="2" borderId="0" xfId="2" applyFont="1" applyFill="1"/>
    <xf numFmtId="0" fontId="33" fillId="2" borderId="0" xfId="0" applyFont="1" applyFill="1" applyAlignment="1">
      <alignment horizontal="center" vertical="center" wrapText="1"/>
    </xf>
    <xf numFmtId="0" fontId="33" fillId="0" borderId="0" xfId="0" applyFont="1" applyAlignment="1">
      <alignment horizontal="center" vertical="center" wrapText="1"/>
    </xf>
    <xf numFmtId="0" fontId="35" fillId="0" borderId="0" xfId="0" applyFont="1" applyAlignment="1">
      <alignment horizontal="left"/>
    </xf>
    <xf numFmtId="44" fontId="1" fillId="0" borderId="0" xfId="0" applyNumberFormat="1" applyFont="1"/>
    <xf numFmtId="43" fontId="33" fillId="0" borderId="0" xfId="0" applyNumberFormat="1" applyFont="1"/>
    <xf numFmtId="9" fontId="0" fillId="0" borderId="0" xfId="5" applyFont="1"/>
    <xf numFmtId="44" fontId="0" fillId="0" borderId="0" xfId="2" applyFont="1"/>
    <xf numFmtId="0" fontId="22" fillId="3" borderId="0" xfId="0" applyFont="1" applyFill="1"/>
    <xf numFmtId="0" fontId="25" fillId="3" borderId="0" xfId="9" applyFill="1" applyAlignment="1">
      <alignment vertical="center"/>
    </xf>
    <xf numFmtId="44" fontId="22" fillId="3" borderId="0" xfId="0" applyNumberFormat="1" applyFont="1" applyFill="1"/>
    <xf numFmtId="0" fontId="35" fillId="3" borderId="0" xfId="0" applyFont="1" applyFill="1" applyAlignment="1">
      <alignment vertical="center"/>
    </xf>
    <xf numFmtId="0" fontId="33" fillId="3" borderId="0" xfId="0" applyFont="1" applyFill="1"/>
    <xf numFmtId="10" fontId="35" fillId="3" borderId="0" xfId="0" applyNumberFormat="1" applyFont="1" applyFill="1" applyAlignment="1">
      <alignment vertical="center"/>
    </xf>
    <xf numFmtId="43" fontId="28" fillId="2" borderId="0" xfId="1" applyFont="1" applyFill="1" applyAlignment="1">
      <alignment horizontal="right"/>
    </xf>
    <xf numFmtId="0" fontId="37" fillId="0" borderId="0" xfId="6" applyFont="1"/>
    <xf numFmtId="0" fontId="34" fillId="0" borderId="0" xfId="6" applyFont="1"/>
    <xf numFmtId="0" fontId="38" fillId="0" borderId="0" xfId="6" applyFont="1" applyAlignment="1">
      <alignment horizontal="center"/>
    </xf>
    <xf numFmtId="0" fontId="39" fillId="0" borderId="0" xfId="6" applyFont="1" applyAlignment="1">
      <alignment horizontal="center"/>
    </xf>
    <xf numFmtId="4" fontId="40" fillId="0" borderId="0" xfId="6" applyNumberFormat="1" applyFont="1" applyAlignment="1">
      <alignment horizontal="center"/>
    </xf>
    <xf numFmtId="0" fontId="38" fillId="0" borderId="11" xfId="6" applyFont="1" applyBorder="1" applyAlignment="1">
      <alignment horizontal="center" vertical="center" wrapText="1"/>
    </xf>
    <xf numFmtId="4" fontId="40" fillId="0" borderId="5" xfId="6" applyNumberFormat="1" applyFont="1" applyBorder="1" applyAlignment="1">
      <alignment horizontal="center"/>
    </xf>
    <xf numFmtId="0" fontId="38" fillId="0" borderId="1" xfId="6" applyFont="1" applyBorder="1" applyAlignment="1">
      <alignment horizontal="center" vertical="center"/>
    </xf>
    <xf numFmtId="0" fontId="38" fillId="0" borderId="18" xfId="6" applyFont="1" applyBorder="1" applyAlignment="1">
      <alignment horizontal="center" vertical="center"/>
    </xf>
    <xf numFmtId="0" fontId="38" fillId="0" borderId="15" xfId="6" applyFont="1" applyBorder="1" applyAlignment="1">
      <alignment horizontal="center" vertical="center" wrapText="1"/>
    </xf>
    <xf numFmtId="0" fontId="38" fillId="0" borderId="0" xfId="6" applyFont="1" applyAlignment="1">
      <alignment horizontal="center" vertical="center" wrapText="1"/>
    </xf>
    <xf numFmtId="0" fontId="38" fillId="0" borderId="17" xfId="6" applyFont="1" applyBorder="1" applyAlignment="1">
      <alignment horizontal="center" vertical="center" wrapText="1"/>
    </xf>
    <xf numFmtId="0" fontId="42" fillId="0" borderId="19" xfId="6" applyFont="1" applyBorder="1" applyAlignment="1">
      <alignment vertical="center"/>
    </xf>
    <xf numFmtId="43" fontId="34" fillId="0" borderId="20" xfId="7" applyFont="1" applyBorder="1" applyAlignment="1">
      <alignment vertical="center"/>
    </xf>
    <xf numFmtId="43" fontId="34" fillId="0" borderId="21" xfId="7" applyFont="1" applyBorder="1" applyAlignment="1">
      <alignment vertical="center"/>
    </xf>
    <xf numFmtId="43" fontId="34" fillId="0" borderId="21" xfId="7" applyFont="1" applyFill="1" applyBorder="1" applyAlignment="1">
      <alignment vertical="center"/>
    </xf>
    <xf numFmtId="43" fontId="34" fillId="0" borderId="22" xfId="7" applyFont="1" applyBorder="1" applyAlignment="1">
      <alignment vertical="center"/>
    </xf>
    <xf numFmtId="10" fontId="34" fillId="0" borderId="32" xfId="7" applyNumberFormat="1" applyFont="1" applyBorder="1" applyAlignment="1">
      <alignment horizontal="center" vertical="center"/>
    </xf>
    <xf numFmtId="170" fontId="43" fillId="0" borderId="0" xfId="7" applyNumberFormat="1" applyFont="1" applyFill="1"/>
    <xf numFmtId="43" fontId="34" fillId="0" borderId="0" xfId="7" applyFont="1" applyFill="1"/>
    <xf numFmtId="10" fontId="34" fillId="0" borderId="32" xfId="7" applyNumberFormat="1" applyFont="1" applyFill="1" applyBorder="1" applyAlignment="1">
      <alignment horizontal="center" vertical="center"/>
    </xf>
    <xf numFmtId="43" fontId="34" fillId="0" borderId="0" xfId="6" applyNumberFormat="1" applyFont="1"/>
    <xf numFmtId="0" fontId="38" fillId="0" borderId="31" xfId="6" applyFont="1" applyBorder="1" applyAlignment="1">
      <alignment horizontal="center" vertical="center"/>
    </xf>
    <xf numFmtId="0" fontId="38" fillId="0" borderId="16" xfId="6" applyFont="1" applyBorder="1" applyAlignment="1">
      <alignment horizontal="center" vertical="center"/>
    </xf>
    <xf numFmtId="0" fontId="38" fillId="0" borderId="3" xfId="6" applyFont="1" applyBorder="1" applyAlignment="1">
      <alignment horizontal="center" vertical="center"/>
    </xf>
    <xf numFmtId="0" fontId="38" fillId="0" borderId="13" xfId="6" applyFont="1" applyBorder="1" applyAlignment="1">
      <alignment horizontal="center" vertical="center"/>
    </xf>
    <xf numFmtId="43" fontId="34" fillId="0" borderId="19" xfId="7" applyFont="1" applyBorder="1" applyAlignment="1">
      <alignment vertical="center"/>
    </xf>
    <xf numFmtId="0" fontId="34" fillId="0" borderId="0" xfId="6" applyFont="1" applyAlignment="1">
      <alignment vertical="center"/>
    </xf>
    <xf numFmtId="0" fontId="44" fillId="0" borderId="0" xfId="8" applyFont="1"/>
    <xf numFmtId="0" fontId="37" fillId="0" borderId="0" xfId="6" applyFont="1" applyAlignment="1">
      <alignment vertical="center"/>
    </xf>
    <xf numFmtId="0" fontId="45" fillId="0" borderId="0" xfId="9" applyFont="1"/>
    <xf numFmtId="43" fontId="34" fillId="0" borderId="0" xfId="1" applyFont="1"/>
    <xf numFmtId="43" fontId="34" fillId="0" borderId="0" xfId="5" applyNumberFormat="1" applyFont="1"/>
    <xf numFmtId="9" fontId="34" fillId="0" borderId="0" xfId="5" applyFont="1"/>
    <xf numFmtId="49" fontId="46" fillId="0" borderId="0" xfId="8" applyNumberFormat="1" applyFont="1" applyAlignment="1">
      <alignment horizontal="center" vertical="center"/>
    </xf>
    <xf numFmtId="0" fontId="10" fillId="0" borderId="0" xfId="8"/>
    <xf numFmtId="0" fontId="46" fillId="0" borderId="7" xfId="8" applyFont="1" applyBorder="1" applyAlignment="1">
      <alignment horizontal="left" vertical="center"/>
    </xf>
    <xf numFmtId="49" fontId="46" fillId="0" borderId="7" xfId="8" applyNumberFormat="1" applyFont="1" applyBorder="1" applyAlignment="1">
      <alignment horizontal="left" vertical="center"/>
    </xf>
    <xf numFmtId="49" fontId="46" fillId="0" borderId="0" xfId="8" applyNumberFormat="1" applyFont="1" applyAlignment="1">
      <alignment horizontal="left" vertical="center"/>
    </xf>
    <xf numFmtId="49" fontId="47" fillId="0" borderId="0" xfId="8" applyNumberFormat="1" applyFont="1"/>
    <xf numFmtId="0" fontId="12" fillId="0" borderId="1" xfId="8" applyFont="1" applyBorder="1" applyAlignment="1">
      <alignment horizontal="center" vertical="center" wrapText="1"/>
    </xf>
    <xf numFmtId="0" fontId="12" fillId="0" borderId="1" xfId="8" applyFont="1" applyBorder="1" applyAlignment="1">
      <alignment horizontal="center" vertical="center"/>
    </xf>
    <xf numFmtId="0" fontId="12" fillId="0" borderId="0" xfId="8" applyFont="1" applyAlignment="1">
      <alignment vertical="center"/>
    </xf>
    <xf numFmtId="0" fontId="10" fillId="0" borderId="1" xfId="8" applyBorder="1" applyAlignment="1">
      <alignment vertical="center"/>
    </xf>
    <xf numFmtId="0" fontId="10" fillId="0" borderId="1" xfId="8" applyBorder="1" applyAlignment="1">
      <alignment vertical="center" wrapText="1"/>
    </xf>
    <xf numFmtId="44" fontId="10" fillId="0" borderId="2" xfId="1" applyNumberFormat="1" applyFont="1" applyBorder="1" applyAlignment="1">
      <alignment horizontal="center" vertical="center"/>
    </xf>
    <xf numFmtId="0" fontId="10" fillId="0" borderId="0" xfId="8" applyAlignment="1">
      <alignment vertical="center"/>
    </xf>
    <xf numFmtId="0" fontId="10" fillId="0" borderId="1" xfId="8" applyBorder="1"/>
    <xf numFmtId="2" fontId="10" fillId="0" borderId="2" xfId="1" applyNumberFormat="1" applyFont="1" applyBorder="1" applyAlignment="1">
      <alignment horizontal="center" vertical="center"/>
    </xf>
    <xf numFmtId="44" fontId="12" fillId="0" borderId="1" xfId="1" applyNumberFormat="1" applyFont="1" applyBorder="1" applyAlignment="1">
      <alignment horizontal="center" vertical="center"/>
    </xf>
    <xf numFmtId="44" fontId="10" fillId="0" borderId="0" xfId="8" applyNumberFormat="1"/>
    <xf numFmtId="49" fontId="10" fillId="0" borderId="0" xfId="8" applyNumberFormat="1"/>
    <xf numFmtId="0" fontId="12" fillId="0" borderId="36" xfId="8" applyFont="1" applyBorder="1" applyAlignment="1">
      <alignment horizontal="right"/>
    </xf>
    <xf numFmtId="44" fontId="10" fillId="0" borderId="1" xfId="1" applyNumberFormat="1" applyFont="1" applyBorder="1" applyAlignment="1">
      <alignment horizontal="center" vertical="center"/>
    </xf>
    <xf numFmtId="44" fontId="10" fillId="0" borderId="0" xfId="8" applyNumberFormat="1" applyAlignment="1">
      <alignment horizontal="center"/>
    </xf>
    <xf numFmtId="0" fontId="13" fillId="0" borderId="0" xfId="0" applyFont="1" applyAlignment="1">
      <alignment vertical="center"/>
    </xf>
    <xf numFmtId="0" fontId="12" fillId="0" borderId="0" xfId="8" applyFont="1"/>
    <xf numFmtId="0" fontId="11" fillId="0" borderId="0" xfId="0" applyFont="1" applyAlignment="1">
      <alignment vertical="center"/>
    </xf>
    <xf numFmtId="0" fontId="25" fillId="0" borderId="0" xfId="9"/>
    <xf numFmtId="43" fontId="34" fillId="3" borderId="32" xfId="7" applyFont="1" applyFill="1" applyBorder="1" applyAlignment="1">
      <alignment vertical="center"/>
    </xf>
    <xf numFmtId="0" fontId="49" fillId="2" borderId="23" xfId="0" applyFont="1" applyFill="1" applyBorder="1" applyAlignment="1">
      <alignment horizontal="left" vertical="center" wrapText="1" indent="2"/>
    </xf>
    <xf numFmtId="0" fontId="49" fillId="2" borderId="2" xfId="0" applyFont="1" applyFill="1" applyBorder="1" applyAlignment="1">
      <alignment horizontal="left" vertical="center" wrapText="1" indent="2"/>
    </xf>
    <xf numFmtId="3" fontId="49" fillId="2" borderId="2" xfId="0" applyNumberFormat="1" applyFont="1" applyFill="1" applyBorder="1" applyAlignment="1">
      <alignment horizontal="right" vertical="center" wrapText="1"/>
    </xf>
    <xf numFmtId="169" fontId="49" fillId="2" borderId="2" xfId="0" applyNumberFormat="1" applyFont="1" applyFill="1" applyBorder="1" applyAlignment="1">
      <alignment horizontal="right" vertical="center" wrapText="1"/>
    </xf>
    <xf numFmtId="169" fontId="49" fillId="2" borderId="24" xfId="0" applyNumberFormat="1" applyFont="1" applyFill="1" applyBorder="1" applyAlignment="1">
      <alignment horizontal="right" vertical="center" wrapText="1"/>
    </xf>
    <xf numFmtId="0" fontId="49" fillId="2" borderId="25" xfId="0" applyFont="1" applyFill="1" applyBorder="1" applyAlignment="1">
      <alignment horizontal="left" vertical="center" wrapText="1" indent="2"/>
    </xf>
    <xf numFmtId="0" fontId="49" fillId="2" borderId="3" xfId="0" applyFont="1" applyFill="1" applyBorder="1" applyAlignment="1">
      <alignment horizontal="left" vertical="center" wrapText="1" indent="2"/>
    </xf>
    <xf numFmtId="3" fontId="49" fillId="2" borderId="3" xfId="0" applyNumberFormat="1" applyFont="1" applyFill="1" applyBorder="1" applyAlignment="1">
      <alignment horizontal="right" vertical="center" wrapText="1"/>
    </xf>
    <xf numFmtId="169" fontId="49" fillId="2" borderId="3" xfId="0" applyNumberFormat="1" applyFont="1" applyFill="1" applyBorder="1" applyAlignment="1">
      <alignment horizontal="right" vertical="center" wrapText="1"/>
    </xf>
    <xf numFmtId="169" fontId="49" fillId="2" borderId="26" xfId="0" applyNumberFormat="1" applyFont="1" applyFill="1" applyBorder="1" applyAlignment="1">
      <alignment horizontal="right" vertical="center" wrapText="1"/>
    </xf>
    <xf numFmtId="168" fontId="49" fillId="2" borderId="3" xfId="1" applyNumberFormat="1" applyFont="1" applyFill="1" applyBorder="1" applyAlignment="1">
      <alignment horizontal="right" vertical="center" wrapText="1"/>
    </xf>
    <xf numFmtId="168" fontId="49" fillId="2" borderId="26" xfId="1" applyNumberFormat="1" applyFont="1" applyFill="1" applyBorder="1" applyAlignment="1">
      <alignment horizontal="right" vertical="center" wrapText="1"/>
    </xf>
    <xf numFmtId="3" fontId="49" fillId="2" borderId="26" xfId="0" applyNumberFormat="1" applyFont="1" applyFill="1" applyBorder="1" applyAlignment="1">
      <alignment horizontal="right" vertical="center" wrapText="1"/>
    </xf>
    <xf numFmtId="0" fontId="49" fillId="2" borderId="6" xfId="0" applyFont="1" applyFill="1" applyBorder="1" applyAlignment="1">
      <alignment horizontal="left" vertical="center" wrapText="1" indent="2"/>
    </xf>
    <xf numFmtId="0" fontId="49" fillId="2" borderId="4" xfId="0" applyFont="1" applyFill="1" applyBorder="1" applyAlignment="1">
      <alignment horizontal="left" vertical="center" wrapText="1" indent="2"/>
    </xf>
    <xf numFmtId="3" fontId="49" fillId="2" borderId="4" xfId="0" applyNumberFormat="1" applyFont="1" applyFill="1" applyBorder="1" applyAlignment="1">
      <alignment horizontal="right" vertical="center" wrapText="1"/>
    </xf>
    <xf numFmtId="168" fontId="49" fillId="2" borderId="4" xfId="1" applyNumberFormat="1" applyFont="1" applyFill="1" applyBorder="1" applyAlignment="1">
      <alignment horizontal="right" vertical="center" wrapText="1"/>
    </xf>
    <xf numFmtId="168" fontId="49" fillId="2" borderId="28" xfId="1" applyNumberFormat="1" applyFont="1" applyFill="1" applyBorder="1" applyAlignment="1">
      <alignment horizontal="right" vertical="center" wrapText="1"/>
    </xf>
    <xf numFmtId="0" fontId="50" fillId="4" borderId="29" xfId="0" applyFont="1" applyFill="1" applyBorder="1" applyAlignment="1">
      <alignment horizontal="center" vertical="center" wrapText="1"/>
    </xf>
    <xf numFmtId="0" fontId="50" fillId="4" borderId="35" xfId="0" applyFont="1" applyFill="1" applyBorder="1" applyAlignment="1">
      <alignment horizontal="center" vertical="center" wrapText="1"/>
    </xf>
    <xf numFmtId="0" fontId="11" fillId="0" borderId="8" xfId="0" applyFont="1" applyBorder="1" applyAlignment="1">
      <alignment vertical="center" wrapText="1"/>
    </xf>
    <xf numFmtId="6" fontId="11" fillId="0" borderId="37" xfId="0" applyNumberFormat="1" applyFont="1" applyBorder="1" applyAlignment="1">
      <alignment horizontal="right" vertical="center"/>
    </xf>
    <xf numFmtId="0" fontId="11" fillId="0" borderId="37" xfId="0" applyFont="1" applyBorder="1" applyAlignment="1">
      <alignment horizontal="right" vertical="center"/>
    </xf>
    <xf numFmtId="8" fontId="11" fillId="0" borderId="37" xfId="0" applyNumberFormat="1" applyFont="1" applyBorder="1" applyAlignment="1">
      <alignment horizontal="right" vertical="center"/>
    </xf>
    <xf numFmtId="0" fontId="50" fillId="5" borderId="8" xfId="0" applyFont="1" applyFill="1" applyBorder="1" applyAlignment="1">
      <alignment horizontal="right" vertical="center" wrapText="1"/>
    </xf>
    <xf numFmtId="6" fontId="50" fillId="5" borderId="37" xfId="0" applyNumberFormat="1" applyFont="1" applyFill="1" applyBorder="1" applyAlignment="1">
      <alignment horizontal="right" vertical="center"/>
    </xf>
    <xf numFmtId="0" fontId="50" fillId="5" borderId="37" xfId="0" applyFont="1" applyFill="1" applyBorder="1" applyAlignment="1">
      <alignment horizontal="right" vertical="center"/>
    </xf>
    <xf numFmtId="0" fontId="50" fillId="5" borderId="8" xfId="0" applyFont="1" applyFill="1" applyBorder="1" applyAlignment="1">
      <alignment horizontal="center" vertical="center" wrapText="1"/>
    </xf>
    <xf numFmtId="6" fontId="50" fillId="5" borderId="37" xfId="0" applyNumberFormat="1" applyFont="1" applyFill="1" applyBorder="1" applyAlignment="1">
      <alignment horizontal="center" vertical="center"/>
    </xf>
    <xf numFmtId="43" fontId="50" fillId="5" borderId="37" xfId="1" applyFont="1" applyFill="1" applyBorder="1" applyAlignment="1">
      <alignment horizontal="center" vertical="center"/>
    </xf>
    <xf numFmtId="43" fontId="50" fillId="5" borderId="8" xfId="1" applyFont="1" applyFill="1" applyBorder="1" applyAlignment="1">
      <alignment horizontal="center" vertical="center" wrapText="1"/>
    </xf>
    <xf numFmtId="0" fontId="52" fillId="4" borderId="29" xfId="0" applyFont="1" applyFill="1" applyBorder="1" applyAlignment="1">
      <alignment horizontal="center" vertical="center" wrapText="1"/>
    </xf>
    <xf numFmtId="0" fontId="52" fillId="4" borderId="3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4" fillId="2" borderId="0" xfId="0" applyFont="1" applyFill="1" applyAlignment="1">
      <alignment horizontal="center" vertical="center" wrapText="1"/>
    </xf>
    <xf numFmtId="3" fontId="53" fillId="2" borderId="0" xfId="0" applyNumberFormat="1" applyFont="1" applyFill="1" applyAlignment="1">
      <alignment horizontal="right" vertical="center" wrapText="1"/>
    </xf>
    <xf numFmtId="3" fontId="53" fillId="2" borderId="26" xfId="0" applyNumberFormat="1" applyFont="1" applyFill="1" applyBorder="1" applyAlignment="1">
      <alignment horizontal="right" vertical="center" wrapText="1"/>
    </xf>
    <xf numFmtId="0" fontId="1" fillId="0" borderId="38" xfId="0" applyFont="1" applyBorder="1" applyAlignment="1">
      <alignment horizontal="justify" vertical="center" wrapText="1"/>
    </xf>
    <xf numFmtId="0" fontId="0" fillId="0" borderId="39" xfId="0" applyBorder="1" applyAlignment="1">
      <alignment horizontal="justify" vertical="center" wrapText="1"/>
    </xf>
    <xf numFmtId="0" fontId="0" fillId="0" borderId="38" xfId="0" applyBorder="1" applyAlignment="1">
      <alignment vertical="center" wrapText="1"/>
    </xf>
    <xf numFmtId="4" fontId="0" fillId="0" borderId="39" xfId="0" applyNumberFormat="1" applyBorder="1" applyAlignment="1">
      <alignment horizontal="center" vertical="center" wrapText="1"/>
    </xf>
    <xf numFmtId="3" fontId="0" fillId="0" borderId="39" xfId="0" applyNumberFormat="1" applyBorder="1" applyAlignment="1">
      <alignment horizontal="center" vertical="center" wrapText="1"/>
    </xf>
    <xf numFmtId="9" fontId="0" fillId="0" borderId="39" xfId="0" applyNumberFormat="1" applyBorder="1" applyAlignment="1">
      <alignment horizontal="center" vertical="center" wrapText="1"/>
    </xf>
    <xf numFmtId="3" fontId="57" fillId="0" borderId="39" xfId="0" applyNumberFormat="1" applyFont="1" applyBorder="1" applyAlignment="1">
      <alignment horizontal="center" vertical="center" wrapText="1"/>
    </xf>
    <xf numFmtId="0" fontId="1" fillId="0" borderId="38" xfId="0" applyFont="1" applyBorder="1" applyAlignment="1">
      <alignment horizontal="right" vertical="center" wrapText="1"/>
    </xf>
    <xf numFmtId="3" fontId="1" fillId="0" borderId="39" xfId="0" applyNumberFormat="1" applyFont="1" applyBorder="1" applyAlignment="1">
      <alignment horizontal="center" vertical="center" wrapText="1"/>
    </xf>
    <xf numFmtId="0" fontId="0" fillId="0" borderId="39" xfId="0" applyBorder="1" applyAlignment="1">
      <alignment horizontal="center" vertical="center" wrapText="1"/>
    </xf>
    <xf numFmtId="3" fontId="56" fillId="0" borderId="39" xfId="0" applyNumberFormat="1" applyFont="1" applyBorder="1" applyAlignment="1">
      <alignment horizontal="center" vertical="center" wrapText="1"/>
    </xf>
    <xf numFmtId="0" fontId="56" fillId="0" borderId="39" xfId="0" applyFont="1" applyBorder="1" applyAlignment="1">
      <alignment horizontal="center" vertical="center" wrapText="1"/>
    </xf>
    <xf numFmtId="9" fontId="0" fillId="0" borderId="39" xfId="0" applyNumberFormat="1" applyBorder="1" applyAlignment="1">
      <alignment vertical="center" wrapText="1"/>
    </xf>
    <xf numFmtId="0" fontId="1" fillId="0" borderId="8" xfId="0" applyFont="1" applyBorder="1" applyAlignment="1">
      <alignment horizontal="right" vertical="center" wrapText="1"/>
    </xf>
    <xf numFmtId="3" fontId="1" fillId="0" borderId="37"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51" fillId="5" borderId="8" xfId="0" applyFont="1" applyFill="1" applyBorder="1" applyAlignment="1">
      <alignment horizontal="right" vertical="center" wrapText="1"/>
    </xf>
    <xf numFmtId="43" fontId="51" fillId="5" borderId="8" xfId="1" applyFont="1" applyFill="1" applyBorder="1" applyAlignment="1">
      <alignment horizontal="right" vertical="center" wrapText="1"/>
    </xf>
    <xf numFmtId="9" fontId="51" fillId="5" borderId="8" xfId="5" applyFont="1" applyFill="1" applyBorder="1" applyAlignment="1">
      <alignment horizontal="right" vertical="center" wrapText="1"/>
    </xf>
    <xf numFmtId="10" fontId="0" fillId="0" borderId="39" xfId="5" applyNumberFormat="1" applyFont="1" applyBorder="1" applyAlignment="1">
      <alignment horizontal="center" vertical="center" wrapText="1"/>
    </xf>
    <xf numFmtId="0" fontId="59" fillId="0" borderId="17" xfId="0" applyFont="1" applyBorder="1" applyAlignment="1">
      <alignment vertical="center" wrapText="1"/>
    </xf>
    <xf numFmtId="4" fontId="59" fillId="0" borderId="37" xfId="0" applyNumberFormat="1" applyFont="1" applyBorder="1" applyAlignment="1">
      <alignment horizontal="center" vertical="center" wrapText="1"/>
    </xf>
    <xf numFmtId="0" fontId="59" fillId="0" borderId="37" xfId="0" applyFont="1" applyBorder="1" applyAlignment="1">
      <alignment horizontal="center" vertical="center"/>
    </xf>
    <xf numFmtId="0" fontId="59" fillId="0" borderId="37" xfId="0" applyFont="1" applyBorder="1" applyAlignment="1">
      <alignment vertical="center" wrapText="1"/>
    </xf>
    <xf numFmtId="0" fontId="60" fillId="0" borderId="29" xfId="0" applyFont="1" applyBorder="1" applyAlignment="1">
      <alignment horizontal="center" vertical="center" wrapText="1"/>
    </xf>
    <xf numFmtId="0" fontId="59" fillId="0" borderId="37" xfId="0" applyFont="1" applyBorder="1" applyAlignment="1">
      <alignment horizontal="center" vertical="center" wrapText="1"/>
    </xf>
    <xf numFmtId="9" fontId="58" fillId="5" borderId="8" xfId="5" applyFont="1" applyFill="1" applyBorder="1" applyAlignment="1">
      <alignment horizontal="center" vertical="center" wrapText="1"/>
    </xf>
    <xf numFmtId="0" fontId="21" fillId="2" borderId="0" xfId="0" applyFont="1" applyFill="1" applyAlignment="1">
      <alignment horizontal="center"/>
    </xf>
    <xf numFmtId="0" fontId="15" fillId="2" borderId="4" xfId="0" applyFont="1" applyFill="1" applyBorder="1" applyAlignment="1">
      <alignment horizontal="center" vertical="center"/>
    </xf>
    <xf numFmtId="43" fontId="15" fillId="2" borderId="4" xfId="0" applyNumberFormat="1" applyFont="1" applyFill="1" applyBorder="1" applyAlignment="1">
      <alignment horizontal="left" vertical="center" wrapText="1"/>
    </xf>
    <xf numFmtId="0" fontId="50" fillId="5" borderId="1" xfId="0" applyFont="1" applyFill="1" applyBorder="1" applyAlignment="1">
      <alignment horizontal="center" vertical="center" wrapText="1"/>
    </xf>
    <xf numFmtId="43" fontId="50" fillId="5" borderId="1" xfId="1" applyFont="1" applyFill="1" applyBorder="1" applyAlignment="1">
      <alignment horizontal="center" vertical="center" wrapText="1"/>
    </xf>
    <xf numFmtId="0" fontId="51" fillId="5" borderId="1" xfId="0" applyFont="1" applyFill="1" applyBorder="1" applyAlignment="1">
      <alignment horizontal="center" vertical="center" wrapText="1"/>
    </xf>
    <xf numFmtId="43" fontId="51" fillId="5" borderId="1" xfId="1" applyFont="1" applyFill="1" applyBorder="1" applyAlignment="1">
      <alignment horizontal="center" vertical="center" wrapText="1"/>
    </xf>
    <xf numFmtId="43" fontId="33" fillId="2" borderId="0" xfId="1" applyFont="1" applyFill="1"/>
    <xf numFmtId="43" fontId="33" fillId="2" borderId="0" xfId="0" applyNumberFormat="1" applyFont="1" applyFill="1"/>
    <xf numFmtId="0" fontId="5" fillId="2" borderId="0" xfId="0" applyFont="1" applyFill="1"/>
    <xf numFmtId="0" fontId="6" fillId="2" borderId="0" xfId="0" applyFont="1" applyFill="1" applyAlignment="1">
      <alignment horizontal="center"/>
    </xf>
    <xf numFmtId="0" fontId="62" fillId="2" borderId="3" xfId="0" applyFont="1" applyFill="1" applyBorder="1" applyAlignment="1">
      <alignment horizontal="center" vertical="center" wrapText="1"/>
    </xf>
    <xf numFmtId="0" fontId="32" fillId="2" borderId="3" xfId="0" applyFont="1" applyFill="1" applyBorder="1" applyAlignment="1">
      <alignment horizontal="left" vertical="center" wrapText="1"/>
    </xf>
    <xf numFmtId="3" fontId="62" fillId="2" borderId="3" xfId="0" applyNumberFormat="1" applyFont="1" applyFill="1" applyBorder="1" applyAlignment="1">
      <alignment horizontal="right" vertical="center" wrapText="1"/>
    </xf>
    <xf numFmtId="3" fontId="64" fillId="2" borderId="3" xfId="0" applyNumberFormat="1" applyFont="1" applyFill="1" applyBorder="1" applyAlignment="1">
      <alignment horizontal="right" vertical="center" wrapText="1"/>
    </xf>
    <xf numFmtId="0" fontId="32" fillId="2" borderId="4" xfId="0" applyFont="1" applyFill="1" applyBorder="1" applyAlignment="1">
      <alignment horizontal="left" vertical="center" wrapText="1"/>
    </xf>
    <xf numFmtId="3" fontId="64" fillId="2" borderId="4" xfId="0" applyNumberFormat="1" applyFont="1" applyFill="1" applyBorder="1" applyAlignment="1">
      <alignment horizontal="right" vertical="center" wrapText="1"/>
    </xf>
    <xf numFmtId="0" fontId="61" fillId="5" borderId="1" xfId="0" applyFont="1" applyFill="1" applyBorder="1" applyAlignment="1">
      <alignment horizontal="center" vertical="center" wrapText="1"/>
    </xf>
    <xf numFmtId="43" fontId="61" fillId="5" borderId="1" xfId="1" applyFont="1" applyFill="1" applyBorder="1" applyAlignment="1">
      <alignment horizontal="center" vertical="center" wrapText="1"/>
    </xf>
    <xf numFmtId="43" fontId="32" fillId="2" borderId="3" xfId="0" applyNumberFormat="1" applyFont="1" applyFill="1" applyBorder="1" applyAlignment="1">
      <alignment horizontal="right" vertical="center" wrapText="1"/>
    </xf>
    <xf numFmtId="43" fontId="63" fillId="2" borderId="3" xfId="0" applyNumberFormat="1" applyFont="1" applyFill="1" applyBorder="1" applyAlignment="1">
      <alignment horizontal="right" vertical="center" wrapText="1"/>
    </xf>
    <xf numFmtId="43" fontId="63" fillId="2" borderId="4" xfId="0" applyNumberFormat="1" applyFont="1" applyFill="1" applyBorder="1" applyAlignment="1">
      <alignment horizontal="right" vertical="center" wrapText="1"/>
    </xf>
    <xf numFmtId="43" fontId="63" fillId="2" borderId="4" xfId="1" applyFont="1" applyFill="1" applyBorder="1" applyAlignment="1">
      <alignment horizontal="right" vertical="center" wrapText="1"/>
    </xf>
    <xf numFmtId="0" fontId="32" fillId="2" borderId="25" xfId="0" applyFont="1" applyFill="1" applyBorder="1" applyAlignment="1">
      <alignment horizontal="left" vertical="center" wrapText="1" indent="2"/>
    </xf>
    <xf numFmtId="0" fontId="32" fillId="2" borderId="3" xfId="0" applyFont="1" applyFill="1" applyBorder="1" applyAlignment="1">
      <alignment horizontal="left" vertical="center" wrapText="1" indent="2"/>
    </xf>
    <xf numFmtId="0" fontId="32" fillId="2" borderId="6" xfId="0" applyFont="1" applyFill="1" applyBorder="1" applyAlignment="1">
      <alignment horizontal="left" vertical="center" wrapText="1" indent="2"/>
    </xf>
    <xf numFmtId="0" fontId="32" fillId="2" borderId="4" xfId="0" applyFont="1" applyFill="1" applyBorder="1" applyAlignment="1">
      <alignment horizontal="left" vertical="center" wrapText="1" indent="2"/>
    </xf>
    <xf numFmtId="43" fontId="32" fillId="2" borderId="26" xfId="0" applyNumberFormat="1" applyFont="1" applyFill="1" applyBorder="1" applyAlignment="1">
      <alignment horizontal="right" vertical="center" wrapText="1"/>
    </xf>
    <xf numFmtId="43" fontId="32" fillId="2" borderId="3" xfId="1" applyFont="1" applyFill="1" applyBorder="1" applyAlignment="1">
      <alignment horizontal="right" vertical="center" wrapText="1"/>
    </xf>
    <xf numFmtId="43" fontId="3" fillId="0" borderId="3" xfId="0" applyNumberFormat="1" applyFont="1" applyBorder="1"/>
    <xf numFmtId="43" fontId="32" fillId="2" borderId="26" xfId="1" applyFont="1" applyFill="1" applyBorder="1" applyAlignment="1">
      <alignment horizontal="right" vertical="center" wrapText="1"/>
    </xf>
    <xf numFmtId="43" fontId="32" fillId="2" borderId="4" xfId="0" applyNumberFormat="1" applyFont="1" applyFill="1" applyBorder="1" applyAlignment="1">
      <alignment horizontal="right" vertical="center" wrapText="1"/>
    </xf>
    <xf numFmtId="43" fontId="32" fillId="2" borderId="4" xfId="1" applyFont="1" applyFill="1" applyBorder="1" applyAlignment="1">
      <alignment horizontal="right" vertical="center" wrapText="1"/>
    </xf>
    <xf numFmtId="43" fontId="32" fillId="2" borderId="28" xfId="1" applyFont="1" applyFill="1" applyBorder="1" applyAlignment="1">
      <alignment horizontal="right" vertical="center" wrapText="1"/>
    </xf>
    <xf numFmtId="9" fontId="0" fillId="2" borderId="0" xfId="5" applyFont="1" applyFill="1"/>
    <xf numFmtId="43" fontId="0" fillId="2" borderId="0" xfId="0" applyNumberFormat="1" applyFill="1"/>
    <xf numFmtId="43" fontId="0" fillId="2" borderId="0" xfId="1" applyFont="1" applyFill="1"/>
    <xf numFmtId="0" fontId="0" fillId="2" borderId="2" xfId="0" applyFill="1" applyBorder="1"/>
    <xf numFmtId="0" fontId="7" fillId="2" borderId="3" xfId="0" applyFont="1" applyFill="1" applyBorder="1" applyAlignment="1">
      <alignment horizontal="center"/>
    </xf>
    <xf numFmtId="41" fontId="7" fillId="2" borderId="3" xfId="1" applyNumberFormat="1" applyFont="1" applyFill="1" applyBorder="1"/>
    <xf numFmtId="0" fontId="0" fillId="2" borderId="3" xfId="0" applyFill="1" applyBorder="1"/>
    <xf numFmtId="41" fontId="0" fillId="2" borderId="3" xfId="1" applyNumberFormat="1" applyFont="1" applyFill="1" applyBorder="1"/>
    <xf numFmtId="41" fontId="4" fillId="2" borderId="3" xfId="1" applyNumberFormat="1" applyFont="1" applyFill="1" applyBorder="1"/>
    <xf numFmtId="41" fontId="1" fillId="2" borderId="3" xfId="1" applyNumberFormat="1" applyFont="1" applyFill="1" applyBorder="1"/>
    <xf numFmtId="0" fontId="1" fillId="2" borderId="3" xfId="0" applyFont="1" applyFill="1" applyBorder="1" applyAlignment="1">
      <alignment horizontal="right"/>
    </xf>
    <xf numFmtId="41" fontId="65" fillId="2" borderId="3" xfId="1" applyNumberFormat="1" applyFont="1" applyFill="1" applyBorder="1"/>
    <xf numFmtId="0" fontId="0" fillId="2" borderId="3" xfId="0" applyFill="1" applyBorder="1" applyAlignment="1">
      <alignment wrapText="1"/>
    </xf>
    <xf numFmtId="0" fontId="0" fillId="2" borderId="4" xfId="0" applyFill="1" applyBorder="1"/>
    <xf numFmtId="41" fontId="0" fillId="2" borderId="4" xfId="1" applyNumberFormat="1" applyFont="1" applyFill="1" applyBorder="1"/>
    <xf numFmtId="3" fontId="0" fillId="2" borderId="0" xfId="1" applyNumberFormat="1" applyFont="1" applyFill="1"/>
    <xf numFmtId="3" fontId="0" fillId="2" borderId="0" xfId="0" applyNumberFormat="1" applyFill="1"/>
    <xf numFmtId="0" fontId="1" fillId="2" borderId="2" xfId="0" applyFont="1" applyFill="1" applyBorder="1"/>
    <xf numFmtId="3" fontId="1" fillId="2" borderId="2" xfId="1" applyNumberFormat="1" applyFont="1" applyFill="1" applyBorder="1"/>
    <xf numFmtId="3" fontId="0" fillId="2" borderId="3" xfId="1" applyNumberFormat="1" applyFont="1" applyFill="1" applyBorder="1"/>
    <xf numFmtId="0" fontId="1" fillId="2" borderId="3" xfId="0" applyFont="1" applyFill="1" applyBorder="1"/>
    <xf numFmtId="3" fontId="1" fillId="2" borderId="3" xfId="1" applyNumberFormat="1" applyFont="1" applyFill="1" applyBorder="1"/>
    <xf numFmtId="3" fontId="0" fillId="2" borderId="4" xfId="1" applyNumberFormat="1" applyFont="1" applyFill="1" applyBorder="1"/>
    <xf numFmtId="3" fontId="1" fillId="2" borderId="4" xfId="1" applyNumberFormat="1" applyFont="1" applyFill="1" applyBorder="1"/>
    <xf numFmtId="0" fontId="2" fillId="2" borderId="0" xfId="0" applyFont="1" applyFill="1"/>
    <xf numFmtId="0" fontId="51" fillId="5" borderId="1" xfId="1" applyNumberFormat="1" applyFont="1" applyFill="1" applyBorder="1" applyAlignment="1">
      <alignment horizontal="center" vertical="center" wrapText="1"/>
    </xf>
    <xf numFmtId="0" fontId="51" fillId="4" borderId="22" xfId="0" applyFont="1" applyFill="1" applyBorder="1" applyAlignment="1">
      <alignment horizontal="center" vertical="center" wrapText="1"/>
    </xf>
    <xf numFmtId="0" fontId="51" fillId="4" borderId="32"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0" fillId="4" borderId="37" xfId="0" applyFont="1" applyFill="1" applyBorder="1" applyAlignment="1">
      <alignment horizontal="center" vertical="center" wrapText="1"/>
    </xf>
    <xf numFmtId="164" fontId="61" fillId="5" borderId="1" xfId="1" applyNumberFormat="1" applyFont="1" applyFill="1" applyBorder="1" applyAlignment="1">
      <alignment horizontal="center" vertical="center" wrapText="1"/>
    </xf>
    <xf numFmtId="0" fontId="11" fillId="0" borderId="37" xfId="0" applyFont="1" applyBorder="1" applyAlignment="1">
      <alignment horizontal="center" vertical="center" wrapText="1"/>
    </xf>
    <xf numFmtId="6" fontId="11" fillId="0" borderId="37" xfId="0" applyNumberFormat="1" applyFont="1" applyBorder="1" applyAlignment="1">
      <alignment horizontal="center" vertical="center" wrapText="1"/>
    </xf>
    <xf numFmtId="10" fontId="11" fillId="0" borderId="37" xfId="0" applyNumberFormat="1" applyFont="1" applyBorder="1" applyAlignment="1">
      <alignment horizontal="center" vertical="center" wrapText="1"/>
    </xf>
    <xf numFmtId="0" fontId="50" fillId="5" borderId="37" xfId="0" applyFont="1" applyFill="1" applyBorder="1" applyAlignment="1">
      <alignment horizontal="center" vertical="center" wrapText="1"/>
    </xf>
    <xf numFmtId="6" fontId="50" fillId="5" borderId="37" xfId="0" applyNumberFormat="1" applyFont="1" applyFill="1" applyBorder="1" applyAlignment="1">
      <alignment horizontal="center" vertical="center" wrapText="1"/>
    </xf>
    <xf numFmtId="10" fontId="50" fillId="5" borderId="37" xfId="0" applyNumberFormat="1" applyFont="1" applyFill="1" applyBorder="1" applyAlignment="1">
      <alignment horizontal="center" vertical="center" wrapText="1"/>
    </xf>
    <xf numFmtId="3" fontId="24" fillId="2" borderId="0" xfId="0" applyNumberFormat="1" applyFont="1" applyFill="1"/>
    <xf numFmtId="0" fontId="33" fillId="2" borderId="0" xfId="0" applyFont="1" applyFill="1" applyAlignment="1">
      <alignment horizontal="center"/>
    </xf>
    <xf numFmtId="0" fontId="19" fillId="2" borderId="0" xfId="0" applyFont="1" applyFill="1" applyAlignment="1">
      <alignment horizontal="center" wrapText="1"/>
    </xf>
    <xf numFmtId="0" fontId="19" fillId="2" borderId="0" xfId="0" applyFont="1" applyFill="1" applyAlignment="1">
      <alignment horizontal="center"/>
    </xf>
    <xf numFmtId="0" fontId="17" fillId="2" borderId="0" xfId="0" applyFont="1" applyFill="1" applyAlignment="1">
      <alignment horizontal="center"/>
    </xf>
    <xf numFmtId="8" fontId="30" fillId="0" borderId="0" xfId="0" applyNumberFormat="1" applyFont="1" applyAlignment="1">
      <alignment horizontal="center" vertical="center" wrapText="1"/>
    </xf>
    <xf numFmtId="43" fontId="30" fillId="0" borderId="0" xfId="0" applyNumberFormat="1" applyFont="1" applyAlignment="1">
      <alignment horizontal="center" vertical="center" wrapText="1"/>
    </xf>
    <xf numFmtId="43" fontId="22" fillId="6" borderId="0" xfId="1" applyFont="1" applyFill="1"/>
    <xf numFmtId="4" fontId="22" fillId="2" borderId="0" xfId="0" applyNumberFormat="1" applyFont="1" applyFill="1"/>
    <xf numFmtId="43" fontId="0" fillId="2" borderId="0" xfId="0" applyNumberFormat="1" applyFill="1" applyAlignment="1">
      <alignment horizontal="left"/>
    </xf>
    <xf numFmtId="0" fontId="0" fillId="2" borderId="0" xfId="0" applyFill="1" applyAlignment="1">
      <alignment horizontal="left"/>
    </xf>
    <xf numFmtId="0" fontId="14" fillId="2" borderId="4" xfId="0" applyFont="1" applyFill="1" applyBorder="1" applyAlignment="1">
      <alignment horizontal="center" vertical="center" wrapText="1"/>
    </xf>
    <xf numFmtId="2" fontId="15" fillId="2" borderId="1" xfId="1" applyNumberFormat="1" applyFont="1" applyFill="1" applyBorder="1" applyAlignment="1">
      <alignment horizontal="right" vertical="center" wrapText="1"/>
    </xf>
    <xf numFmtId="0" fontId="51" fillId="2" borderId="0" xfId="0" applyFont="1" applyFill="1" applyAlignment="1">
      <alignment horizontal="center" vertical="center" wrapText="1"/>
    </xf>
    <xf numFmtId="44" fontId="1" fillId="2" borderId="0" xfId="2" applyFont="1" applyFill="1" applyBorder="1"/>
    <xf numFmtId="43" fontId="30" fillId="0" borderId="0" xfId="1" applyFont="1" applyAlignment="1">
      <alignment horizontal="center" vertical="center" wrapText="1"/>
    </xf>
    <xf numFmtId="0" fontId="6" fillId="0" borderId="0" xfId="0" applyFont="1" applyAlignment="1">
      <alignment horizontal="center"/>
    </xf>
    <xf numFmtId="0" fontId="26" fillId="2" borderId="0" xfId="0" applyFont="1" applyFill="1" applyAlignment="1">
      <alignment horizontal="center" vertical="center"/>
    </xf>
    <xf numFmtId="0" fontId="27" fillId="2" borderId="0" xfId="0" applyFont="1" applyFill="1" applyAlignment="1">
      <alignment horizontal="center" vertical="center" wrapText="1"/>
    </xf>
    <xf numFmtId="0" fontId="14" fillId="2" borderId="0" xfId="0" applyFont="1" applyFill="1" applyAlignment="1">
      <alignment horizontal="left" vertical="center" wrapText="1"/>
    </xf>
    <xf numFmtId="0" fontId="6" fillId="2" borderId="0" xfId="0" applyFont="1" applyFill="1" applyAlignment="1">
      <alignment horizontal="center"/>
    </xf>
    <xf numFmtId="0" fontId="2" fillId="2" borderId="0" xfId="0" applyFont="1" applyFill="1" applyAlignment="1">
      <alignment horizontal="center"/>
    </xf>
    <xf numFmtId="0" fontId="1" fillId="2" borderId="0" xfId="0" applyFont="1" applyFill="1" applyAlignment="1">
      <alignment horizontal="center"/>
    </xf>
    <xf numFmtId="0" fontId="33" fillId="0" borderId="27" xfId="0" applyFont="1" applyBorder="1" applyAlignment="1">
      <alignment horizontal="center"/>
    </xf>
    <xf numFmtId="0" fontId="51" fillId="4" borderId="5" xfId="0" applyFont="1" applyFill="1" applyBorder="1" applyAlignment="1">
      <alignment horizontal="center" vertical="center" wrapText="1"/>
    </xf>
    <xf numFmtId="0" fontId="51" fillId="4" borderId="8" xfId="0" applyFont="1" applyFill="1" applyBorder="1" applyAlignment="1">
      <alignment horizontal="center" vertical="center" wrapText="1"/>
    </xf>
    <xf numFmtId="0" fontId="17" fillId="2" borderId="0" xfId="0" applyFont="1" applyFill="1" applyAlignment="1">
      <alignment horizontal="center"/>
    </xf>
    <xf numFmtId="0" fontId="19" fillId="2" borderId="0" xfId="0" applyFont="1" applyFill="1" applyAlignment="1">
      <alignment horizontal="center"/>
    </xf>
    <xf numFmtId="0" fontId="19" fillId="2" borderId="0" xfId="0" applyFont="1" applyFill="1" applyAlignment="1">
      <alignment horizontal="center" wrapText="1"/>
    </xf>
    <xf numFmtId="0" fontId="50" fillId="4" borderId="10" xfId="0" applyFont="1" applyFill="1" applyBorder="1" applyAlignment="1">
      <alignment horizontal="center" vertical="center" wrapText="1"/>
    </xf>
    <xf numFmtId="0" fontId="50" fillId="4" borderId="14"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33" fillId="2" borderId="0" xfId="0" applyFont="1" applyFill="1" applyAlignment="1">
      <alignment horizontal="center"/>
    </xf>
    <xf numFmtId="0" fontId="44" fillId="0" borderId="33" xfId="6" applyFont="1" applyBorder="1" applyAlignment="1">
      <alignment horizontal="justify" vertical="top" wrapText="1"/>
    </xf>
    <xf numFmtId="0" fontId="44" fillId="0" borderId="34" xfId="6" applyFont="1" applyBorder="1" applyAlignment="1">
      <alignment horizontal="justify" vertical="top" wrapText="1"/>
    </xf>
    <xf numFmtId="0" fontId="44" fillId="0" borderId="35" xfId="6" applyFont="1" applyBorder="1" applyAlignment="1">
      <alignment horizontal="justify" vertical="top" wrapText="1"/>
    </xf>
    <xf numFmtId="0" fontId="38" fillId="0" borderId="0" xfId="6" applyFont="1" applyAlignment="1">
      <alignment horizontal="center"/>
    </xf>
    <xf numFmtId="4" fontId="40" fillId="0" borderId="0" xfId="6" applyNumberFormat="1" applyFont="1" applyAlignment="1">
      <alignment horizontal="center"/>
    </xf>
    <xf numFmtId="0" fontId="38" fillId="0" borderId="11" xfId="6" applyFont="1" applyBorder="1" applyAlignment="1">
      <alignment horizontal="center" vertical="center" wrapText="1"/>
    </xf>
    <xf numFmtId="0" fontId="38" fillId="0" borderId="31" xfId="6" applyFont="1" applyBorder="1" applyAlignment="1">
      <alignment horizontal="center" vertical="center" wrapText="1"/>
    </xf>
    <xf numFmtId="1" fontId="38" fillId="0" borderId="12" xfId="6" applyNumberFormat="1" applyFont="1" applyBorder="1" applyAlignment="1">
      <alignment horizontal="center" vertical="center"/>
    </xf>
    <xf numFmtId="1" fontId="38" fillId="0" borderId="30" xfId="6" applyNumberFormat="1" applyFont="1" applyBorder="1" applyAlignment="1">
      <alignment horizontal="center" vertical="center"/>
    </xf>
    <xf numFmtId="1" fontId="38" fillId="0" borderId="13" xfId="6" applyNumberFormat="1" applyFont="1" applyBorder="1" applyAlignment="1">
      <alignment horizontal="center" vertical="center"/>
    </xf>
    <xf numFmtId="0" fontId="41" fillId="0" borderId="0" xfId="6" applyFont="1" applyAlignment="1">
      <alignment horizontal="center" wrapText="1"/>
    </xf>
    <xf numFmtId="0" fontId="37" fillId="0" borderId="0" xfId="6" applyFont="1" applyAlignment="1">
      <alignment horizontal="center"/>
    </xf>
    <xf numFmtId="1" fontId="38" fillId="0" borderId="33" xfId="6" applyNumberFormat="1" applyFont="1" applyBorder="1" applyAlignment="1">
      <alignment horizontal="center" vertical="center"/>
    </xf>
    <xf numFmtId="1" fontId="38" fillId="0" borderId="34" xfId="6" applyNumberFormat="1" applyFont="1" applyBorder="1" applyAlignment="1">
      <alignment horizontal="center" vertical="center"/>
    </xf>
    <xf numFmtId="1" fontId="38" fillId="0" borderId="35" xfId="6" applyNumberFormat="1" applyFont="1" applyBorder="1" applyAlignment="1">
      <alignment horizontal="center" vertical="center"/>
    </xf>
    <xf numFmtId="0" fontId="37" fillId="0" borderId="0" xfId="6" applyFont="1" applyAlignment="1">
      <alignment horizontal="left"/>
    </xf>
    <xf numFmtId="0" fontId="50" fillId="4" borderId="5" xfId="0" applyFont="1" applyFill="1" applyBorder="1" applyAlignment="1">
      <alignment horizontal="center" vertical="center" wrapText="1"/>
    </xf>
    <xf numFmtId="0" fontId="50" fillId="4" borderId="8" xfId="0" applyFont="1" applyFill="1" applyBorder="1" applyAlignment="1">
      <alignment horizontal="center" vertical="center" wrapText="1"/>
    </xf>
    <xf numFmtId="0" fontId="50" fillId="4" borderId="33" xfId="0" applyFont="1" applyFill="1" applyBorder="1" applyAlignment="1">
      <alignment horizontal="center" vertical="center" wrapText="1"/>
    </xf>
    <xf numFmtId="0" fontId="50" fillId="4" borderId="35" xfId="0" applyFont="1" applyFill="1" applyBorder="1" applyAlignment="1">
      <alignment horizontal="center" vertical="center" wrapText="1"/>
    </xf>
    <xf numFmtId="0" fontId="0" fillId="0" borderId="40" xfId="0" applyBorder="1" applyAlignment="1">
      <alignment vertical="center" wrapText="1"/>
    </xf>
    <xf numFmtId="0" fontId="0" fillId="0" borderId="8" xfId="0" applyBorder="1" applyAlignment="1">
      <alignment vertical="center" wrapText="1"/>
    </xf>
    <xf numFmtId="4" fontId="0" fillId="0" borderId="40" xfId="0" applyNumberFormat="1" applyBorder="1" applyAlignment="1">
      <alignment horizontal="center" vertical="center" wrapText="1"/>
    </xf>
    <xf numFmtId="4" fontId="0" fillId="0" borderId="8"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8" xfId="0" applyNumberFormat="1" applyBorder="1" applyAlignment="1">
      <alignment horizontal="center" vertical="center" wrapText="1"/>
    </xf>
    <xf numFmtId="4" fontId="56" fillId="0" borderId="40" xfId="0" applyNumberFormat="1" applyFont="1" applyBorder="1" applyAlignment="1">
      <alignment horizontal="center" vertical="center" wrapText="1"/>
    </xf>
    <xf numFmtId="4" fontId="56" fillId="0" borderId="8" xfId="0" applyNumberFormat="1" applyFont="1" applyBorder="1" applyAlignment="1">
      <alignment horizontal="center" vertical="center" wrapText="1"/>
    </xf>
    <xf numFmtId="10" fontId="0" fillId="0" borderId="40" xfId="0" applyNumberFormat="1" applyBorder="1" applyAlignment="1">
      <alignment horizontal="center" vertical="center" wrapText="1"/>
    </xf>
    <xf numFmtId="10" fontId="0" fillId="0" borderId="8" xfId="0" applyNumberFormat="1" applyBorder="1" applyAlignment="1">
      <alignment horizontal="center" vertical="center" wrapText="1"/>
    </xf>
    <xf numFmtId="0" fontId="50" fillId="4" borderId="34" xfId="0" applyFont="1" applyFill="1" applyBorder="1" applyAlignment="1">
      <alignment horizontal="center" vertical="center" wrapText="1"/>
    </xf>
    <xf numFmtId="0" fontId="58" fillId="4" borderId="5" xfId="0" applyFont="1" applyFill="1" applyBorder="1" applyAlignment="1">
      <alignment horizontal="center" vertical="center" wrapText="1"/>
    </xf>
    <xf numFmtId="0" fontId="58" fillId="4" borderId="17" xfId="0" applyFont="1" applyFill="1" applyBorder="1" applyAlignment="1">
      <alignment horizontal="center" vertical="center" wrapText="1"/>
    </xf>
    <xf numFmtId="0" fontId="58" fillId="4" borderId="8" xfId="0" applyFont="1" applyFill="1" applyBorder="1" applyAlignment="1">
      <alignment horizontal="center" vertical="center" wrapText="1"/>
    </xf>
    <xf numFmtId="0" fontId="50" fillId="4" borderId="41" xfId="0" applyFont="1" applyFill="1" applyBorder="1" applyAlignment="1">
      <alignment horizontal="center" vertical="center" wrapText="1"/>
    </xf>
    <xf numFmtId="0" fontId="50" fillId="4" borderId="37" xfId="0" applyFont="1" applyFill="1" applyBorder="1" applyAlignment="1">
      <alignment horizontal="center" vertical="center" wrapText="1"/>
    </xf>
    <xf numFmtId="0" fontId="7" fillId="2" borderId="0" xfId="0" applyFont="1" applyFill="1" applyAlignment="1">
      <alignment horizontal="center"/>
    </xf>
    <xf numFmtId="0" fontId="55" fillId="2" borderId="0" xfId="0" applyFont="1" applyFill="1" applyAlignment="1">
      <alignment horizontal="center" wrapText="1"/>
    </xf>
    <xf numFmtId="49" fontId="46" fillId="0" borderId="0" xfId="8" applyNumberFormat="1" applyFont="1" applyAlignment="1">
      <alignment horizontal="center" vertical="center"/>
    </xf>
    <xf numFmtId="49" fontId="47" fillId="0" borderId="0" xfId="8" applyNumberFormat="1" applyFont="1" applyAlignment="1">
      <alignment horizontal="center"/>
    </xf>
    <xf numFmtId="0" fontId="12" fillId="0" borderId="1" xfId="8" applyFont="1" applyBorder="1" applyAlignment="1">
      <alignment horizontal="right" vertical="center"/>
    </xf>
    <xf numFmtId="49" fontId="48" fillId="0" borderId="0" xfId="8" applyNumberFormat="1" applyFont="1" applyAlignment="1">
      <alignment horizontal="center"/>
    </xf>
  </cellXfs>
  <cellStyles count="10">
    <cellStyle name="Hipervínculo" xfId="9" builtinId="8"/>
    <cellStyle name="Millares" xfId="1" builtinId="3"/>
    <cellStyle name="Millares 2" xfId="7" xr:uid="{54624B5E-79B7-4A80-913C-2C49F5BAB146}"/>
    <cellStyle name="Millares 2 2" xfId="3" xr:uid="{00000000-0005-0000-0000-000001000000}"/>
    <cellStyle name="Moneda" xfId="2" builtinId="4"/>
    <cellStyle name="Normal" xfId="0" builtinId="0"/>
    <cellStyle name="Normal 2" xfId="4" xr:uid="{00000000-0005-0000-0000-000004000000}"/>
    <cellStyle name="Normal 2 2" xfId="6" xr:uid="{2B17BEF5-C4C9-42EB-A09A-E8C1AA9820DF}"/>
    <cellStyle name="Normal 3" xfId="8" xr:uid="{4ACFCEC3-5695-4490-9D6F-0A4D6231EAD0}"/>
    <cellStyle name="Porcentaje" xfId="5" builtinId="5"/>
  </cellStyles>
  <dxfs count="0"/>
  <tableStyles count="0" defaultTableStyle="TableStyleMedium2" defaultPivotStyle="PivotStyleLight16"/>
  <colors>
    <mruColors>
      <color rgb="FFFAD0B8"/>
      <color rgb="FFFFCC99"/>
      <color rgb="FF897B61"/>
      <color rgb="FF996633"/>
      <color rgb="FF996600"/>
      <color rgb="FF333333"/>
      <color rgb="FF523839"/>
      <color rgb="FF5F2C09"/>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773905</xdr:colOff>
      <xdr:row>22</xdr:row>
      <xdr:rowOff>35718</xdr:rowOff>
    </xdr:from>
    <xdr:to>
      <xdr:col>3</xdr:col>
      <xdr:colOff>100646</xdr:colOff>
      <xdr:row>25</xdr:row>
      <xdr:rowOff>86518</xdr:rowOff>
    </xdr:to>
    <xdr:pic>
      <xdr:nvPicPr>
        <xdr:cNvPr id="4" name="Imagen 3">
          <a:extLst>
            <a:ext uri="{FF2B5EF4-FFF2-40B4-BE49-F238E27FC236}">
              <a16:creationId xmlns:a16="http://schemas.microsoft.com/office/drawing/2014/main" id="{27544DE8-048A-4C47-21D0-12F020568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4905" y="7203281"/>
          <a:ext cx="1648460" cy="1003300"/>
        </a:xfrm>
        <a:prstGeom prst="rect">
          <a:avLst/>
        </a:prstGeom>
      </xdr:spPr>
    </xdr:pic>
    <xdr:clientData/>
  </xdr:twoCellAnchor>
  <xdr:twoCellAnchor editAs="oneCell">
    <xdr:from>
      <xdr:col>1</xdr:col>
      <xdr:colOff>345280</xdr:colOff>
      <xdr:row>0</xdr:row>
      <xdr:rowOff>47624</xdr:rowOff>
    </xdr:from>
    <xdr:to>
      <xdr:col>3</xdr:col>
      <xdr:colOff>95249</xdr:colOff>
      <xdr:row>1</xdr:row>
      <xdr:rowOff>373470</xdr:rowOff>
    </xdr:to>
    <xdr:pic>
      <xdr:nvPicPr>
        <xdr:cNvPr id="5" name="Imagen 4">
          <a:extLst>
            <a:ext uri="{FF2B5EF4-FFF2-40B4-BE49-F238E27FC236}">
              <a16:creationId xmlns:a16="http://schemas.microsoft.com/office/drawing/2014/main" id="{92F487C3-D8E8-792D-D5D4-5FFF461D3D6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3359" t="13961" r="15146"/>
        <a:stretch/>
      </xdr:blipFill>
      <xdr:spPr bwMode="auto">
        <a:xfrm>
          <a:off x="4536280" y="47624"/>
          <a:ext cx="2071688" cy="992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1989667</xdr:colOff>
      <xdr:row>40</xdr:row>
      <xdr:rowOff>158751</xdr:rowOff>
    </xdr:from>
    <xdr:to>
      <xdr:col>1</xdr:col>
      <xdr:colOff>52916</xdr:colOff>
      <xdr:row>44</xdr:row>
      <xdr:rowOff>143944</xdr:rowOff>
    </xdr:to>
    <xdr:pic>
      <xdr:nvPicPr>
        <xdr:cNvPr id="3" name="Imagen 2">
          <a:extLst>
            <a:ext uri="{FF2B5EF4-FFF2-40B4-BE49-F238E27FC236}">
              <a16:creationId xmlns:a16="http://schemas.microsoft.com/office/drawing/2014/main" id="{3F138CB1-8CBC-43C3-B598-BAEA790BA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9667" y="8001001"/>
          <a:ext cx="1227666" cy="747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923925</xdr:colOff>
      <xdr:row>0</xdr:row>
      <xdr:rowOff>0</xdr:rowOff>
    </xdr:from>
    <xdr:to>
      <xdr:col>6</xdr:col>
      <xdr:colOff>66675</xdr:colOff>
      <xdr:row>3</xdr:row>
      <xdr:rowOff>28575</xdr:rowOff>
    </xdr:to>
    <xdr:pic>
      <xdr:nvPicPr>
        <xdr:cNvPr id="3" name="Google Shape;86;p17">
          <a:extLst>
            <a:ext uri="{FF2B5EF4-FFF2-40B4-BE49-F238E27FC236}">
              <a16:creationId xmlns:a16="http://schemas.microsoft.com/office/drawing/2014/main" id="{291B994F-8344-44F9-9F4D-B690CD4D9C06}"/>
            </a:ext>
          </a:extLst>
        </xdr:cNvPr>
        <xdr:cNvPicPr preferRelativeResize="0"/>
      </xdr:nvPicPr>
      <xdr:blipFill>
        <a:blip xmlns:r="http://schemas.openxmlformats.org/officeDocument/2006/relationships" r:embed="rId1">
          <a:alphaModFix/>
        </a:blip>
        <a:stretch>
          <a:fillRect/>
        </a:stretch>
      </xdr:blipFill>
      <xdr:spPr>
        <a:xfrm>
          <a:off x="9067800" y="0"/>
          <a:ext cx="1409700" cy="695325"/>
        </a:xfrm>
        <a:prstGeom prst="rect">
          <a:avLst/>
        </a:prstGeom>
        <a:noFill/>
        <a:ln>
          <a:noFill/>
        </a:ln>
      </xdr:spPr>
    </xdr:pic>
    <xdr:clientData/>
  </xdr:twoCellAnchor>
  <xdr:twoCellAnchor editAs="oneCell">
    <xdr:from>
      <xdr:col>0</xdr:col>
      <xdr:colOff>0</xdr:colOff>
      <xdr:row>0</xdr:row>
      <xdr:rowOff>0</xdr:rowOff>
    </xdr:from>
    <xdr:to>
      <xdr:col>0</xdr:col>
      <xdr:colOff>2071688</xdr:colOff>
      <xdr:row>4</xdr:row>
      <xdr:rowOff>59146</xdr:rowOff>
    </xdr:to>
    <xdr:pic>
      <xdr:nvPicPr>
        <xdr:cNvPr id="4" name="Imagen 3">
          <a:extLst>
            <a:ext uri="{FF2B5EF4-FFF2-40B4-BE49-F238E27FC236}">
              <a16:creationId xmlns:a16="http://schemas.microsoft.com/office/drawing/2014/main" id="{E5D48197-0C8B-49C3-97DF-6FAC157B60D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3359" t="13961" r="15146"/>
        <a:stretch/>
      </xdr:blipFill>
      <xdr:spPr bwMode="auto">
        <a:xfrm>
          <a:off x="0" y="0"/>
          <a:ext cx="2071688" cy="99259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486834</xdr:colOff>
      <xdr:row>0</xdr:row>
      <xdr:rowOff>0</xdr:rowOff>
    </xdr:from>
    <xdr:to>
      <xdr:col>4</xdr:col>
      <xdr:colOff>1714500</xdr:colOff>
      <xdr:row>3</xdr:row>
      <xdr:rowOff>133360</xdr:rowOff>
    </xdr:to>
    <xdr:pic>
      <xdr:nvPicPr>
        <xdr:cNvPr id="2" name="Imagen 1">
          <a:extLst>
            <a:ext uri="{FF2B5EF4-FFF2-40B4-BE49-F238E27FC236}">
              <a16:creationId xmlns:a16="http://schemas.microsoft.com/office/drawing/2014/main" id="{B90891F2-A63D-4048-8887-5AD538FC5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6417" y="0"/>
          <a:ext cx="1227666" cy="747193"/>
        </a:xfrm>
        <a:prstGeom prst="rect">
          <a:avLst/>
        </a:prstGeom>
      </xdr:spPr>
    </xdr:pic>
    <xdr:clientData/>
  </xdr:twoCellAnchor>
  <xdr:twoCellAnchor editAs="oneCell">
    <xdr:from>
      <xdr:col>0</xdr:col>
      <xdr:colOff>0</xdr:colOff>
      <xdr:row>0</xdr:row>
      <xdr:rowOff>0</xdr:rowOff>
    </xdr:from>
    <xdr:to>
      <xdr:col>1</xdr:col>
      <xdr:colOff>296333</xdr:colOff>
      <xdr:row>3</xdr:row>
      <xdr:rowOff>101140</xdr:rowOff>
    </xdr:to>
    <xdr:pic>
      <xdr:nvPicPr>
        <xdr:cNvPr id="3" name="Imagen 2">
          <a:extLst>
            <a:ext uri="{FF2B5EF4-FFF2-40B4-BE49-F238E27FC236}">
              <a16:creationId xmlns:a16="http://schemas.microsoft.com/office/drawing/2014/main" id="{B9F9A530-6D5A-496E-ACD1-F15E07A9978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3359" t="13961" r="15146"/>
        <a:stretch/>
      </xdr:blipFill>
      <xdr:spPr bwMode="auto">
        <a:xfrm>
          <a:off x="0" y="0"/>
          <a:ext cx="1492250" cy="714973"/>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ios\Desktop\SWGUIMIENTO%20AL%20EJERCIDO\Base_de_datos_obras_AL%20%2018%20AGO%202011_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asonora-my.sharepoint.com/Users/Rios/Desktop/SWGUIMIENTO%20AL%20EJERCIDO/Base_de_datos_obras_AL%20%2018%20AGO%202011_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os/Desktop/SWGUIMIENTO%20AL%20EJERCIDO/Base_de_datos_obras_AL%20%2018%20AGO%202011_ok.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ceasonora-my.sharepoint.com/personal/ana_alvarado_ceasonora_gob_mx/Documents/FOOSSI-DGOAI-2023/CONVENIO%20AGUAH%202023/2023%20-%20COBRO%20DE%20AGUA%20DE%20HERMOSILLO.xlsx" TargetMode="External"/><Relationship Id="rId1" Type="http://schemas.openxmlformats.org/officeDocument/2006/relationships/externalLinkPath" Target="https://ceasonora.sharepoint.com/personal/ana_alvarado_ceasonora_gob_mx/Documents/FOOSSI-DGOAI-2023/CONVENIO%20AGUAH%202023/2023%20-%20COBRO%20DE%20AGUA%20DE%20HERMOSIL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Tabla Dinámica"/>
      <sheetName val="Listado de Obras"/>
      <sheetName val="Hoja1"/>
      <sheetName val="Hoja2"/>
    </sheetNames>
    <sheetDataSet>
      <sheetData sheetId="0">
        <row r="3">
          <cell r="B3" t="str">
            <v>ACUEDUCTO INDEPENDENCIA</v>
          </cell>
          <cell r="C3" t="str">
            <v>CECOP</v>
          </cell>
          <cell r="E3" t="str">
            <v>ACONCHI</v>
          </cell>
        </row>
        <row r="4">
          <cell r="B4" t="str">
            <v>AGUA LIMPIA</v>
          </cell>
          <cell r="C4" t="str">
            <v>CEDES</v>
          </cell>
          <cell r="E4" t="str">
            <v>AGUA PRIETA</v>
          </cell>
        </row>
        <row r="5">
          <cell r="B5" t="str">
            <v>APAZU</v>
          </cell>
          <cell r="C5" t="str">
            <v>ECONOMIA</v>
          </cell>
          <cell r="E5" t="str">
            <v xml:space="preserve">ALAMOS </v>
          </cell>
        </row>
        <row r="6">
          <cell r="B6" t="str">
            <v>CDI</v>
          </cell>
          <cell r="C6" t="str">
            <v>HACIENDA</v>
          </cell>
          <cell r="E6" t="str">
            <v>ALTAR</v>
          </cell>
        </row>
        <row r="7">
          <cell r="B7" t="str">
            <v>CECOP</v>
          </cell>
          <cell r="C7" t="str">
            <v>ISAF</v>
          </cell>
          <cell r="E7" t="str">
            <v>ARIVECHI</v>
          </cell>
        </row>
        <row r="8">
          <cell r="B8" t="str">
            <v>CONVENIOS DE EDUCACION MEDIA SUPERIOR</v>
          </cell>
          <cell r="C8" t="str">
            <v>JUNTA DE CAMINOS</v>
          </cell>
          <cell r="E8" t="str">
            <v>ARIZPE</v>
          </cell>
        </row>
        <row r="9">
          <cell r="B9" t="str">
            <v>CONADE</v>
          </cell>
        </row>
        <row r="10">
          <cell r="B10" t="str">
            <v>PSP</v>
          </cell>
        </row>
        <row r="12">
          <cell r="B12" t="str">
            <v>SCT-EMPALME</v>
          </cell>
        </row>
        <row r="13">
          <cell r="B13" t="str">
            <v>COTAS</v>
          </cell>
          <cell r="C13" t="str">
            <v>MUNICIPIOS</v>
          </cell>
          <cell r="E13" t="str">
            <v>ATIL</v>
          </cell>
        </row>
        <row r="14">
          <cell r="B14" t="str">
            <v>CULTURA DEL AGUA</v>
          </cell>
          <cell r="C14" t="str">
            <v>PGJE</v>
          </cell>
          <cell r="E14" t="str">
            <v>BACADEHUACHI</v>
          </cell>
        </row>
        <row r="15">
          <cell r="B15" t="str">
            <v>FAFEF 2007</v>
          </cell>
          <cell r="C15" t="str">
            <v>SAGARHPA</v>
          </cell>
          <cell r="E15" t="str">
            <v>BACANORA</v>
          </cell>
        </row>
        <row r="16">
          <cell r="B16" t="str">
            <v>FAFEF 2008</v>
          </cell>
          <cell r="C16" t="str">
            <v>SALUD</v>
          </cell>
          <cell r="E16" t="str">
            <v>BACERAC</v>
          </cell>
        </row>
        <row r="17">
          <cell r="B17" t="str">
            <v>FAFEF 2009</v>
          </cell>
          <cell r="C17" t="str">
            <v>SEC</v>
          </cell>
          <cell r="E17" t="str">
            <v>BACOACHI</v>
          </cell>
        </row>
        <row r="18">
          <cell r="B18" t="str">
            <v>FAFEF 2010</v>
          </cell>
          <cell r="C18" t="str">
            <v>SEDESSON</v>
          </cell>
          <cell r="E18" t="str">
            <v>BACUM</v>
          </cell>
        </row>
        <row r="19">
          <cell r="B19" t="str">
            <v>FAFEF 2011</v>
          </cell>
          <cell r="C19" t="str">
            <v>SEGOB</v>
          </cell>
          <cell r="E19" t="str">
            <v>BANAMICHI</v>
          </cell>
        </row>
        <row r="20">
          <cell r="B20" t="str">
            <v>FAMEB</v>
          </cell>
        </row>
        <row r="21">
          <cell r="B21" t="str">
            <v>FAMEB 2009</v>
          </cell>
        </row>
        <row r="22">
          <cell r="B22" t="str">
            <v>FAMEB 2010</v>
          </cell>
          <cell r="C22" t="str">
            <v>SEGURIDAD PUBLICA</v>
          </cell>
          <cell r="E22" t="str">
            <v>BAVIACORA</v>
          </cell>
        </row>
        <row r="23">
          <cell r="B23" t="str">
            <v>FAMEB 2011</v>
          </cell>
          <cell r="C23" t="str">
            <v>SIDUR</v>
          </cell>
          <cell r="E23" t="str">
            <v>BAVISPE</v>
          </cell>
        </row>
        <row r="24">
          <cell r="B24" t="str">
            <v>FAMES 2010</v>
          </cell>
          <cell r="C24" t="str">
            <v>SUPREMO TRIBUNAL DE JUSTICIA</v>
          </cell>
          <cell r="E24" t="str">
            <v>BENITO JUAREZ</v>
          </cell>
        </row>
        <row r="25">
          <cell r="B25" t="str">
            <v>FAMES 2011</v>
          </cell>
          <cell r="E25" t="str">
            <v>BENJAMIN HILL</v>
          </cell>
        </row>
        <row r="26">
          <cell r="B26" t="str">
            <v>FASP 2009</v>
          </cell>
          <cell r="E26" t="str">
            <v>CABORCA</v>
          </cell>
        </row>
        <row r="27">
          <cell r="B27" t="str">
            <v>FASP 2010</v>
          </cell>
          <cell r="E27" t="str">
            <v>CAJEME</v>
          </cell>
        </row>
        <row r="28">
          <cell r="B28" t="str">
            <v>FASP 2011</v>
          </cell>
          <cell r="E28" t="str">
            <v>CANANEA</v>
          </cell>
        </row>
        <row r="29">
          <cell r="B29" t="str">
            <v>FIEF 2010</v>
          </cell>
        </row>
        <row r="30">
          <cell r="B30" t="str">
            <v>FIEF 2011</v>
          </cell>
          <cell r="E30" t="str">
            <v>CARBO</v>
          </cell>
        </row>
        <row r="31">
          <cell r="B31" t="str">
            <v>FISE 2011</v>
          </cell>
          <cell r="E31" t="str">
            <v>LA COLORADA</v>
          </cell>
        </row>
        <row r="32">
          <cell r="B32" t="str">
            <v>FOPREDEN</v>
          </cell>
          <cell r="E32" t="str">
            <v>CUCURPE</v>
          </cell>
        </row>
        <row r="33">
          <cell r="B33" t="str">
            <v>PROSSAPYS</v>
          </cell>
          <cell r="E33" t="str">
            <v>CUMPAS</v>
          </cell>
        </row>
        <row r="34">
          <cell r="B34" t="str">
            <v>PROYECTOS DE INVERSION PARA FORTALECER LOS SERVICIOS DE SALUD</v>
          </cell>
          <cell r="E34" t="str">
            <v>DIVISADEROS</v>
          </cell>
        </row>
        <row r="35">
          <cell r="B35" t="str">
            <v>PUENTE COLORADO</v>
          </cell>
          <cell r="E35" t="str">
            <v>EMPALME</v>
          </cell>
        </row>
        <row r="36">
          <cell r="B36" t="str">
            <v>RAMO 23 600 MDP</v>
          </cell>
          <cell r="E36" t="str">
            <v>ETCHOJOA</v>
          </cell>
        </row>
        <row r="37">
          <cell r="B37" t="str">
            <v>RAMO 23 312 MDP</v>
          </cell>
        </row>
        <row r="38">
          <cell r="B38" t="str">
            <v>RAMO 23 DRS 2010</v>
          </cell>
        </row>
        <row r="39">
          <cell r="B39" t="str">
            <v>RECURSOS PROPIOS</v>
          </cell>
          <cell r="E39" t="str">
            <v>FRONTERAS</v>
          </cell>
        </row>
        <row r="40">
          <cell r="B40" t="str">
            <v>SECTUR</v>
          </cell>
          <cell r="E40" t="str">
            <v>GRAL. PLUTARCO ELIAS CALLES</v>
          </cell>
        </row>
        <row r="41">
          <cell r="B41" t="str">
            <v>UNEMES</v>
          </cell>
          <cell r="E41" t="str">
            <v>GRANADOS</v>
          </cell>
        </row>
        <row r="42">
          <cell r="E42" t="str">
            <v>GUAYMAS</v>
          </cell>
        </row>
        <row r="43">
          <cell r="E43" t="str">
            <v>HERMOSILLO</v>
          </cell>
        </row>
        <row r="44">
          <cell r="E44" t="str">
            <v>HUACHINERA</v>
          </cell>
        </row>
        <row r="45">
          <cell r="E45" t="str">
            <v>HUASABAS</v>
          </cell>
        </row>
        <row r="46">
          <cell r="E46" t="str">
            <v>HUATABAMPO</v>
          </cell>
        </row>
        <row r="47">
          <cell r="E47" t="str">
            <v>HUEPAC</v>
          </cell>
        </row>
        <row r="48">
          <cell r="E48" t="str">
            <v>IMURIS</v>
          </cell>
        </row>
        <row r="49">
          <cell r="E49" t="str">
            <v>MAGDALENA</v>
          </cell>
        </row>
        <row r="50">
          <cell r="E50" t="str">
            <v>MAZATAN</v>
          </cell>
        </row>
        <row r="51">
          <cell r="E51" t="str">
            <v>MOCTEZUMA</v>
          </cell>
        </row>
        <row r="52">
          <cell r="E52" t="str">
            <v>NACO</v>
          </cell>
        </row>
        <row r="53">
          <cell r="E53" t="str">
            <v>NACORI CHICO</v>
          </cell>
        </row>
        <row r="54">
          <cell r="E54" t="str">
            <v>NACOZARI</v>
          </cell>
        </row>
        <row r="55">
          <cell r="E55" t="str">
            <v>NAVOJOA</v>
          </cell>
        </row>
        <row r="56">
          <cell r="E56" t="str">
            <v>NOGALES</v>
          </cell>
        </row>
        <row r="57">
          <cell r="E57" t="str">
            <v>ONAVAS</v>
          </cell>
        </row>
        <row r="58">
          <cell r="E58" t="str">
            <v>OPODEPE</v>
          </cell>
        </row>
        <row r="59">
          <cell r="E59" t="str">
            <v>OQUITOA</v>
          </cell>
        </row>
        <row r="60">
          <cell r="E60" t="str">
            <v>PITIQUITO</v>
          </cell>
        </row>
        <row r="61">
          <cell r="E61" t="str">
            <v>PUERTO PEÑASCO</v>
          </cell>
        </row>
        <row r="62">
          <cell r="E62" t="str">
            <v>QUIRIEGO</v>
          </cell>
        </row>
        <row r="63">
          <cell r="E63" t="str">
            <v>RAYON</v>
          </cell>
        </row>
        <row r="64">
          <cell r="E64" t="str">
            <v>ROSARIO</v>
          </cell>
        </row>
        <row r="65">
          <cell r="E65" t="str">
            <v>SAHUARIPA</v>
          </cell>
        </row>
        <row r="66">
          <cell r="E66" t="str">
            <v>SAN FELIPE DE JESUS</v>
          </cell>
        </row>
        <row r="67">
          <cell r="E67" t="str">
            <v>SAN IGNACIO RIO MUERTO</v>
          </cell>
        </row>
        <row r="68">
          <cell r="E68" t="str">
            <v>SAN JAVIER</v>
          </cell>
        </row>
        <row r="69">
          <cell r="E69" t="str">
            <v>SAN LUIS RIO COLORADO</v>
          </cell>
        </row>
        <row r="70">
          <cell r="E70" t="str">
            <v>SAN MIGUEL DE HORCASITAS</v>
          </cell>
        </row>
        <row r="71">
          <cell r="E71" t="str">
            <v>SAN PEDRO DE LA CUEVA</v>
          </cell>
        </row>
        <row r="72">
          <cell r="E72" t="str">
            <v>SANTA ANA</v>
          </cell>
        </row>
        <row r="73">
          <cell r="E73" t="str">
            <v>SANTA CRUZ</v>
          </cell>
        </row>
        <row r="74">
          <cell r="E74" t="str">
            <v>SARIC</v>
          </cell>
        </row>
        <row r="75">
          <cell r="E75" t="str">
            <v>SOYOPA</v>
          </cell>
        </row>
        <row r="76">
          <cell r="E76" t="str">
            <v>SUAQUI GRANDE</v>
          </cell>
        </row>
        <row r="77">
          <cell r="E77" t="str">
            <v>TEPACHE</v>
          </cell>
        </row>
        <row r="78">
          <cell r="E78" t="str">
            <v>TRINCHERAS</v>
          </cell>
        </row>
        <row r="79">
          <cell r="E79" t="str">
            <v>TUBUTAMA</v>
          </cell>
        </row>
        <row r="80">
          <cell r="E80" t="str">
            <v>URES</v>
          </cell>
        </row>
        <row r="81">
          <cell r="E81" t="str">
            <v>VILLA HIDALGO</v>
          </cell>
        </row>
        <row r="82">
          <cell r="E82" t="str">
            <v>VILLA PESQUEIRA</v>
          </cell>
        </row>
        <row r="83">
          <cell r="E83" t="str">
            <v>YECORA</v>
          </cell>
        </row>
        <row r="84">
          <cell r="E84" t="str">
            <v>VARIOS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Tabla Dinámica"/>
      <sheetName val="Listado de Obras"/>
      <sheetName val="Hoja1"/>
      <sheetName val="Hoja2"/>
    </sheetNames>
    <sheetDataSet>
      <sheetData sheetId="0">
        <row r="3">
          <cell r="B3" t="str">
            <v>ACUEDUCTO INDEPENDENCIA</v>
          </cell>
          <cell r="C3" t="str">
            <v>CECOP</v>
          </cell>
          <cell r="E3" t="str">
            <v>ACONCHI</v>
          </cell>
        </row>
        <row r="4">
          <cell r="B4" t="str">
            <v>AGUA LIMPIA</v>
          </cell>
          <cell r="C4" t="str">
            <v>CEDES</v>
          </cell>
          <cell r="E4" t="str">
            <v>AGUA PRIETA</v>
          </cell>
        </row>
        <row r="5">
          <cell r="B5" t="str">
            <v>APAZU</v>
          </cell>
          <cell r="C5" t="str">
            <v>ECONOMIA</v>
          </cell>
          <cell r="E5" t="str">
            <v xml:space="preserve">ALAMOS </v>
          </cell>
        </row>
        <row r="6">
          <cell r="B6" t="str">
            <v>CDI</v>
          </cell>
          <cell r="C6" t="str">
            <v>HACIENDA</v>
          </cell>
          <cell r="E6" t="str">
            <v>ALTAR</v>
          </cell>
        </row>
        <row r="7">
          <cell r="B7" t="str">
            <v>CECOP</v>
          </cell>
          <cell r="C7" t="str">
            <v>ISAF</v>
          </cell>
          <cell r="E7" t="str">
            <v>ARIVECHI</v>
          </cell>
        </row>
        <row r="8">
          <cell r="B8" t="str">
            <v>CONVENIOS DE EDUCACION MEDIA SUPERIOR</v>
          </cell>
          <cell r="C8" t="str">
            <v>JUNTA DE CAMINOS</v>
          </cell>
          <cell r="E8" t="str">
            <v>ARIZPE</v>
          </cell>
        </row>
        <row r="9">
          <cell r="B9" t="str">
            <v>CONADE</v>
          </cell>
        </row>
        <row r="10">
          <cell r="B10" t="str">
            <v>PSP</v>
          </cell>
        </row>
        <row r="12">
          <cell r="B12" t="str">
            <v>SCT-EMPALME</v>
          </cell>
        </row>
        <row r="13">
          <cell r="B13" t="str">
            <v>COTAS</v>
          </cell>
          <cell r="C13" t="str">
            <v>MUNICIPIOS</v>
          </cell>
          <cell r="E13" t="str">
            <v>ATIL</v>
          </cell>
        </row>
        <row r="14">
          <cell r="B14" t="str">
            <v>CULTURA DEL AGUA</v>
          </cell>
          <cell r="C14" t="str">
            <v>PGJE</v>
          </cell>
          <cell r="E14" t="str">
            <v>BACADEHUACHI</v>
          </cell>
        </row>
        <row r="15">
          <cell r="B15" t="str">
            <v>FAFEF 2007</v>
          </cell>
          <cell r="C15" t="str">
            <v>SAGARHPA</v>
          </cell>
          <cell r="E15" t="str">
            <v>BACANORA</v>
          </cell>
        </row>
        <row r="16">
          <cell r="B16" t="str">
            <v>FAFEF 2008</v>
          </cell>
          <cell r="C16" t="str">
            <v>SALUD</v>
          </cell>
          <cell r="E16" t="str">
            <v>BACERAC</v>
          </cell>
        </row>
        <row r="17">
          <cell r="B17" t="str">
            <v>FAFEF 2009</v>
          </cell>
          <cell r="C17" t="str">
            <v>SEC</v>
          </cell>
          <cell r="E17" t="str">
            <v>BACOACHI</v>
          </cell>
        </row>
        <row r="18">
          <cell r="B18" t="str">
            <v>FAFEF 2010</v>
          </cell>
          <cell r="C18" t="str">
            <v>SEDESSON</v>
          </cell>
          <cell r="E18" t="str">
            <v>BACUM</v>
          </cell>
        </row>
        <row r="19">
          <cell r="B19" t="str">
            <v>FAFEF 2011</v>
          </cell>
          <cell r="C19" t="str">
            <v>SEGOB</v>
          </cell>
          <cell r="E19" t="str">
            <v>BANAMICHI</v>
          </cell>
        </row>
        <row r="20">
          <cell r="B20" t="str">
            <v>FAMEB</v>
          </cell>
        </row>
        <row r="21">
          <cell r="B21" t="str">
            <v>FAMEB 2009</v>
          </cell>
        </row>
        <row r="22">
          <cell r="B22" t="str">
            <v>FAMEB 2010</v>
          </cell>
          <cell r="C22" t="str">
            <v>SEGURIDAD PUBLICA</v>
          </cell>
          <cell r="E22" t="str">
            <v>BAVIACORA</v>
          </cell>
        </row>
        <row r="23">
          <cell r="B23" t="str">
            <v>FAMEB 2011</v>
          </cell>
          <cell r="C23" t="str">
            <v>SIDUR</v>
          </cell>
          <cell r="E23" t="str">
            <v>BAVISPE</v>
          </cell>
        </row>
        <row r="24">
          <cell r="B24" t="str">
            <v>FAMES 2010</v>
          </cell>
          <cell r="C24" t="str">
            <v>SUPREMO TRIBUNAL DE JUSTICIA</v>
          </cell>
          <cell r="E24" t="str">
            <v>BENITO JUAREZ</v>
          </cell>
        </row>
        <row r="25">
          <cell r="B25" t="str">
            <v>FAMES 2011</v>
          </cell>
          <cell r="E25" t="str">
            <v>BENJAMIN HILL</v>
          </cell>
        </row>
        <row r="26">
          <cell r="B26" t="str">
            <v>FASP 2009</v>
          </cell>
          <cell r="E26" t="str">
            <v>CABORCA</v>
          </cell>
        </row>
        <row r="27">
          <cell r="B27" t="str">
            <v>FASP 2010</v>
          </cell>
          <cell r="E27" t="str">
            <v>CAJEME</v>
          </cell>
        </row>
        <row r="28">
          <cell r="B28" t="str">
            <v>FASP 2011</v>
          </cell>
          <cell r="E28" t="str">
            <v>CANANEA</v>
          </cell>
        </row>
        <row r="29">
          <cell r="B29" t="str">
            <v>FIEF 2010</v>
          </cell>
        </row>
        <row r="30">
          <cell r="B30" t="str">
            <v>FIEF 2011</v>
          </cell>
          <cell r="E30" t="str">
            <v>CARBO</v>
          </cell>
        </row>
        <row r="31">
          <cell r="B31" t="str">
            <v>FISE 2011</v>
          </cell>
          <cell r="E31" t="str">
            <v>LA COLORADA</v>
          </cell>
        </row>
        <row r="32">
          <cell r="B32" t="str">
            <v>FOPREDEN</v>
          </cell>
          <cell r="E32" t="str">
            <v>CUCURPE</v>
          </cell>
        </row>
        <row r="33">
          <cell r="B33" t="str">
            <v>PROSSAPYS</v>
          </cell>
          <cell r="E33" t="str">
            <v>CUMPAS</v>
          </cell>
        </row>
        <row r="34">
          <cell r="B34" t="str">
            <v>PROYECTOS DE INVERSION PARA FORTALECER LOS SERVICIOS DE SALUD</v>
          </cell>
          <cell r="E34" t="str">
            <v>DIVISADEROS</v>
          </cell>
        </row>
        <row r="35">
          <cell r="B35" t="str">
            <v>PUENTE COLORADO</v>
          </cell>
          <cell r="E35" t="str">
            <v>EMPALME</v>
          </cell>
        </row>
        <row r="36">
          <cell r="B36" t="str">
            <v>RAMO 23 600 MDP</v>
          </cell>
          <cell r="E36" t="str">
            <v>ETCHOJOA</v>
          </cell>
        </row>
        <row r="37">
          <cell r="B37" t="str">
            <v>RAMO 23 312 MDP</v>
          </cell>
        </row>
        <row r="38">
          <cell r="B38" t="str">
            <v>RAMO 23 DRS 2010</v>
          </cell>
        </row>
        <row r="39">
          <cell r="B39" t="str">
            <v>RECURSOS PROPIOS</v>
          </cell>
          <cell r="E39" t="str">
            <v>FRONTERAS</v>
          </cell>
        </row>
        <row r="40">
          <cell r="B40" t="str">
            <v>SECTUR</v>
          </cell>
          <cell r="E40" t="str">
            <v>GRAL. PLUTARCO ELIAS CALLES</v>
          </cell>
        </row>
        <row r="41">
          <cell r="B41" t="str">
            <v>UNEMES</v>
          </cell>
          <cell r="E41" t="str">
            <v>GRANADOS</v>
          </cell>
        </row>
        <row r="42">
          <cell r="E42" t="str">
            <v>GUAYMAS</v>
          </cell>
        </row>
        <row r="43">
          <cell r="E43" t="str">
            <v>HERMOSILLO</v>
          </cell>
        </row>
        <row r="44">
          <cell r="E44" t="str">
            <v>HUACHINERA</v>
          </cell>
        </row>
        <row r="45">
          <cell r="E45" t="str">
            <v>HUASABAS</v>
          </cell>
        </row>
        <row r="46">
          <cell r="E46" t="str">
            <v>HUATABAMPO</v>
          </cell>
        </row>
        <row r="47">
          <cell r="E47" t="str">
            <v>HUEPAC</v>
          </cell>
        </row>
        <row r="48">
          <cell r="E48" t="str">
            <v>IMURIS</v>
          </cell>
        </row>
        <row r="49">
          <cell r="E49" t="str">
            <v>MAGDALENA</v>
          </cell>
        </row>
        <row r="50">
          <cell r="E50" t="str">
            <v>MAZATAN</v>
          </cell>
        </row>
        <row r="51">
          <cell r="E51" t="str">
            <v>MOCTEZUMA</v>
          </cell>
        </row>
        <row r="52">
          <cell r="E52" t="str">
            <v>NACO</v>
          </cell>
        </row>
        <row r="53">
          <cell r="E53" t="str">
            <v>NACORI CHICO</v>
          </cell>
        </row>
        <row r="54">
          <cell r="E54" t="str">
            <v>NACOZARI</v>
          </cell>
        </row>
        <row r="55">
          <cell r="E55" t="str">
            <v>NAVOJOA</v>
          </cell>
        </row>
        <row r="56">
          <cell r="E56" t="str">
            <v>NOGALES</v>
          </cell>
        </row>
        <row r="57">
          <cell r="E57" t="str">
            <v>ONAVAS</v>
          </cell>
        </row>
        <row r="58">
          <cell r="E58" t="str">
            <v>OPODEPE</v>
          </cell>
        </row>
        <row r="59">
          <cell r="E59" t="str">
            <v>OQUITOA</v>
          </cell>
        </row>
        <row r="60">
          <cell r="E60" t="str">
            <v>PITIQUITO</v>
          </cell>
        </row>
        <row r="61">
          <cell r="E61" t="str">
            <v>PUERTO PEÑASCO</v>
          </cell>
        </row>
        <row r="62">
          <cell r="E62" t="str">
            <v>QUIRIEGO</v>
          </cell>
        </row>
        <row r="63">
          <cell r="E63" t="str">
            <v>RAYON</v>
          </cell>
        </row>
        <row r="64">
          <cell r="E64" t="str">
            <v>ROSARIO</v>
          </cell>
        </row>
        <row r="65">
          <cell r="E65" t="str">
            <v>SAHUARIPA</v>
          </cell>
        </row>
        <row r="66">
          <cell r="E66" t="str">
            <v>SAN FELIPE DE JESUS</v>
          </cell>
        </row>
        <row r="67">
          <cell r="E67" t="str">
            <v>SAN IGNACIO RIO MUERTO</v>
          </cell>
        </row>
        <row r="68">
          <cell r="E68" t="str">
            <v>SAN JAVIER</v>
          </cell>
        </row>
        <row r="69">
          <cell r="E69" t="str">
            <v>SAN LUIS RIO COLORADO</v>
          </cell>
        </row>
        <row r="70">
          <cell r="E70" t="str">
            <v>SAN MIGUEL DE HORCASITAS</v>
          </cell>
        </row>
        <row r="71">
          <cell r="E71" t="str">
            <v>SAN PEDRO DE LA CUEVA</v>
          </cell>
        </row>
        <row r="72">
          <cell r="E72" t="str">
            <v>SANTA ANA</v>
          </cell>
        </row>
        <row r="73">
          <cell r="E73" t="str">
            <v>SANTA CRUZ</v>
          </cell>
        </row>
        <row r="74">
          <cell r="E74" t="str">
            <v>SARIC</v>
          </cell>
        </row>
        <row r="75">
          <cell r="E75" t="str">
            <v>SOYOPA</v>
          </cell>
        </row>
        <row r="76">
          <cell r="E76" t="str">
            <v>SUAQUI GRANDE</v>
          </cell>
        </row>
        <row r="77">
          <cell r="E77" t="str">
            <v>TEPACHE</v>
          </cell>
        </row>
        <row r="78">
          <cell r="E78" t="str">
            <v>TRINCHERAS</v>
          </cell>
        </row>
        <row r="79">
          <cell r="E79" t="str">
            <v>TUBUTAMA</v>
          </cell>
        </row>
        <row r="80">
          <cell r="E80" t="str">
            <v>URES</v>
          </cell>
        </row>
        <row r="81">
          <cell r="E81" t="str">
            <v>VILLA HIDALGO</v>
          </cell>
        </row>
        <row r="82">
          <cell r="E82" t="str">
            <v>VILLA PESQUEIRA</v>
          </cell>
        </row>
        <row r="83">
          <cell r="E83" t="str">
            <v>YECORA</v>
          </cell>
        </row>
        <row r="84">
          <cell r="E84" t="str">
            <v>VARIOS</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Tabla Dinámica"/>
      <sheetName val="Listado de Obras"/>
      <sheetName val="Hoja1"/>
      <sheetName val="Hoja2"/>
    </sheetNames>
    <sheetDataSet>
      <sheetData sheetId="0">
        <row r="3">
          <cell r="B3" t="str">
            <v>ACUEDUCTO INDEPENDENCIA</v>
          </cell>
          <cell r="C3" t="str">
            <v>CECOP</v>
          </cell>
          <cell r="E3" t="str">
            <v>ACONCHI</v>
          </cell>
        </row>
        <row r="4">
          <cell r="B4" t="str">
            <v>AGUA LIMPIA</v>
          </cell>
          <cell r="C4" t="str">
            <v>CEDES</v>
          </cell>
          <cell r="E4" t="str">
            <v>AGUA PRIETA</v>
          </cell>
        </row>
        <row r="5">
          <cell r="B5" t="str">
            <v>APAZU</v>
          </cell>
          <cell r="C5" t="str">
            <v>ECONOMIA</v>
          </cell>
          <cell r="E5" t="str">
            <v xml:space="preserve">ALAMOS </v>
          </cell>
        </row>
        <row r="6">
          <cell r="B6" t="str">
            <v>CDI</v>
          </cell>
          <cell r="C6" t="str">
            <v>HACIENDA</v>
          </cell>
          <cell r="E6" t="str">
            <v>ALTAR</v>
          </cell>
        </row>
        <row r="7">
          <cell r="B7" t="str">
            <v>CECOP</v>
          </cell>
          <cell r="C7" t="str">
            <v>ISAF</v>
          </cell>
          <cell r="E7" t="str">
            <v>ARIVECHI</v>
          </cell>
        </row>
        <row r="8">
          <cell r="B8" t="str">
            <v>CONVENIOS DE EDUCACION MEDIA SUPERIOR</v>
          </cell>
          <cell r="C8" t="str">
            <v>JUNTA DE CAMINOS</v>
          </cell>
          <cell r="E8" t="str">
            <v>ARIZPE</v>
          </cell>
        </row>
        <row r="9">
          <cell r="B9" t="str">
            <v>CONADE</v>
          </cell>
        </row>
        <row r="10">
          <cell r="B10" t="str">
            <v>PSP</v>
          </cell>
        </row>
        <row r="12">
          <cell r="B12" t="str">
            <v>SCT-EMPALME</v>
          </cell>
        </row>
        <row r="13">
          <cell r="B13" t="str">
            <v>COTAS</v>
          </cell>
          <cell r="C13" t="str">
            <v>MUNICIPIOS</v>
          </cell>
          <cell r="E13" t="str">
            <v>ATIL</v>
          </cell>
        </row>
        <row r="14">
          <cell r="B14" t="str">
            <v>CULTURA DEL AGUA</v>
          </cell>
          <cell r="C14" t="str">
            <v>PGJE</v>
          </cell>
          <cell r="E14" t="str">
            <v>BACADEHUACHI</v>
          </cell>
        </row>
        <row r="15">
          <cell r="B15" t="str">
            <v>FAFEF 2007</v>
          </cell>
          <cell r="C15" t="str">
            <v>SAGARHPA</v>
          </cell>
          <cell r="E15" t="str">
            <v>BACANORA</v>
          </cell>
        </row>
        <row r="16">
          <cell r="B16" t="str">
            <v>FAFEF 2008</v>
          </cell>
          <cell r="C16" t="str">
            <v>SALUD</v>
          </cell>
          <cell r="E16" t="str">
            <v>BACERAC</v>
          </cell>
        </row>
        <row r="17">
          <cell r="B17" t="str">
            <v>FAFEF 2009</v>
          </cell>
          <cell r="C17" t="str">
            <v>SEC</v>
          </cell>
          <cell r="E17" t="str">
            <v>BACOACHI</v>
          </cell>
        </row>
        <row r="18">
          <cell r="B18" t="str">
            <v>FAFEF 2010</v>
          </cell>
          <cell r="C18" t="str">
            <v>SEDESSON</v>
          </cell>
          <cell r="E18" t="str">
            <v>BACUM</v>
          </cell>
        </row>
        <row r="19">
          <cell r="B19" t="str">
            <v>FAFEF 2011</v>
          </cell>
          <cell r="C19" t="str">
            <v>SEGOB</v>
          </cell>
          <cell r="E19" t="str">
            <v>BANAMICHI</v>
          </cell>
        </row>
        <row r="20">
          <cell r="B20" t="str">
            <v>FAMEB</v>
          </cell>
        </row>
        <row r="21">
          <cell r="B21" t="str">
            <v>FAMEB 2009</v>
          </cell>
        </row>
        <row r="22">
          <cell r="B22" t="str">
            <v>FAMEB 2010</v>
          </cell>
          <cell r="C22" t="str">
            <v>SEGURIDAD PUBLICA</v>
          </cell>
          <cell r="E22" t="str">
            <v>BAVIACORA</v>
          </cell>
        </row>
        <row r="23">
          <cell r="B23" t="str">
            <v>FAMEB 2011</v>
          </cell>
          <cell r="C23" t="str">
            <v>SIDUR</v>
          </cell>
          <cell r="E23" t="str">
            <v>BAVISPE</v>
          </cell>
        </row>
        <row r="24">
          <cell r="B24" t="str">
            <v>FAMES 2010</v>
          </cell>
          <cell r="C24" t="str">
            <v>SUPREMO TRIBUNAL DE JUSTICIA</v>
          </cell>
          <cell r="E24" t="str">
            <v>BENITO JUAREZ</v>
          </cell>
        </row>
        <row r="25">
          <cell r="B25" t="str">
            <v>FAMES 2011</v>
          </cell>
          <cell r="E25" t="str">
            <v>BENJAMIN HILL</v>
          </cell>
        </row>
        <row r="26">
          <cell r="B26" t="str">
            <v>FASP 2009</v>
          </cell>
          <cell r="E26" t="str">
            <v>CABORCA</v>
          </cell>
        </row>
        <row r="27">
          <cell r="B27" t="str">
            <v>FASP 2010</v>
          </cell>
          <cell r="E27" t="str">
            <v>CAJEME</v>
          </cell>
        </row>
        <row r="28">
          <cell r="B28" t="str">
            <v>FASP 2011</v>
          </cell>
          <cell r="E28" t="str">
            <v>CANANEA</v>
          </cell>
        </row>
        <row r="29">
          <cell r="B29" t="str">
            <v>FIEF 2010</v>
          </cell>
        </row>
        <row r="30">
          <cell r="B30" t="str">
            <v>FIEF 2011</v>
          </cell>
          <cell r="E30" t="str">
            <v>CARBO</v>
          </cell>
        </row>
        <row r="31">
          <cell r="B31" t="str">
            <v>FISE 2011</v>
          </cell>
          <cell r="E31" t="str">
            <v>LA COLORADA</v>
          </cell>
        </row>
        <row r="32">
          <cell r="B32" t="str">
            <v>FOPREDEN</v>
          </cell>
          <cell r="E32" t="str">
            <v>CUCURPE</v>
          </cell>
        </row>
        <row r="33">
          <cell r="B33" t="str">
            <v>PROSSAPYS</v>
          </cell>
          <cell r="E33" t="str">
            <v>CUMPAS</v>
          </cell>
        </row>
        <row r="34">
          <cell r="B34" t="str">
            <v>PROYECTOS DE INVERSION PARA FORTALECER LOS SERVICIOS DE SALUD</v>
          </cell>
          <cell r="E34" t="str">
            <v>DIVISADEROS</v>
          </cell>
        </row>
        <row r="35">
          <cell r="B35" t="str">
            <v>PUENTE COLORADO</v>
          </cell>
          <cell r="E35" t="str">
            <v>EMPALME</v>
          </cell>
        </row>
        <row r="36">
          <cell r="B36" t="str">
            <v>RAMO 23 600 MDP</v>
          </cell>
          <cell r="E36" t="str">
            <v>ETCHOJOA</v>
          </cell>
        </row>
        <row r="37">
          <cell r="B37" t="str">
            <v>RAMO 23 312 MDP</v>
          </cell>
        </row>
        <row r="38">
          <cell r="B38" t="str">
            <v>RAMO 23 DRS 2010</v>
          </cell>
        </row>
        <row r="39">
          <cell r="B39" t="str">
            <v>RECURSOS PROPIOS</v>
          </cell>
          <cell r="E39" t="str">
            <v>FRONTERAS</v>
          </cell>
        </row>
        <row r="40">
          <cell r="B40" t="str">
            <v>SECTUR</v>
          </cell>
          <cell r="E40" t="str">
            <v>GRAL. PLUTARCO ELIAS CALLES</v>
          </cell>
        </row>
        <row r="41">
          <cell r="B41" t="str">
            <v>UNEMES</v>
          </cell>
          <cell r="E41" t="str">
            <v>GRANADOS</v>
          </cell>
        </row>
        <row r="42">
          <cell r="E42" t="str">
            <v>GUAYMAS</v>
          </cell>
        </row>
        <row r="43">
          <cell r="E43" t="str">
            <v>HERMOSILLO</v>
          </cell>
        </row>
        <row r="44">
          <cell r="E44" t="str">
            <v>HUACHINERA</v>
          </cell>
        </row>
        <row r="45">
          <cell r="E45" t="str">
            <v>HUASABAS</v>
          </cell>
        </row>
        <row r="46">
          <cell r="E46" t="str">
            <v>HUATABAMPO</v>
          </cell>
        </row>
        <row r="47">
          <cell r="E47" t="str">
            <v>HUEPAC</v>
          </cell>
        </row>
        <row r="48">
          <cell r="E48" t="str">
            <v>IMURIS</v>
          </cell>
        </row>
        <row r="49">
          <cell r="E49" t="str">
            <v>MAGDALENA</v>
          </cell>
        </row>
        <row r="50">
          <cell r="E50" t="str">
            <v>MAZATAN</v>
          </cell>
        </row>
        <row r="51">
          <cell r="E51" t="str">
            <v>MOCTEZUMA</v>
          </cell>
        </row>
        <row r="52">
          <cell r="E52" t="str">
            <v>NACO</v>
          </cell>
        </row>
        <row r="53">
          <cell r="E53" t="str">
            <v>NACORI CHICO</v>
          </cell>
        </row>
        <row r="54">
          <cell r="E54" t="str">
            <v>NACOZARI</v>
          </cell>
        </row>
        <row r="55">
          <cell r="E55" t="str">
            <v>NAVOJOA</v>
          </cell>
        </row>
        <row r="56">
          <cell r="E56" t="str">
            <v>NOGALES</v>
          </cell>
        </row>
        <row r="57">
          <cell r="E57" t="str">
            <v>ONAVAS</v>
          </cell>
        </row>
        <row r="58">
          <cell r="E58" t="str">
            <v>OPODEPE</v>
          </cell>
        </row>
        <row r="59">
          <cell r="E59" t="str">
            <v>OQUITOA</v>
          </cell>
        </row>
        <row r="60">
          <cell r="E60" t="str">
            <v>PITIQUITO</v>
          </cell>
        </row>
        <row r="61">
          <cell r="E61" t="str">
            <v>PUERTO PEÑASCO</v>
          </cell>
        </row>
        <row r="62">
          <cell r="E62" t="str">
            <v>QUIRIEGO</v>
          </cell>
        </row>
        <row r="63">
          <cell r="E63" t="str">
            <v>RAYON</v>
          </cell>
        </row>
        <row r="64">
          <cell r="E64" t="str">
            <v>ROSARIO</v>
          </cell>
        </row>
        <row r="65">
          <cell r="E65" t="str">
            <v>SAHUARIPA</v>
          </cell>
        </row>
        <row r="66">
          <cell r="E66" t="str">
            <v>SAN FELIPE DE JESUS</v>
          </cell>
        </row>
        <row r="67">
          <cell r="E67" t="str">
            <v>SAN IGNACIO RIO MUERTO</v>
          </cell>
        </row>
        <row r="68">
          <cell r="E68" t="str">
            <v>SAN JAVIER</v>
          </cell>
        </row>
        <row r="69">
          <cell r="E69" t="str">
            <v>SAN LUIS RIO COLORADO</v>
          </cell>
        </row>
        <row r="70">
          <cell r="E70" t="str">
            <v>SAN MIGUEL DE HORCASITAS</v>
          </cell>
        </row>
        <row r="71">
          <cell r="E71" t="str">
            <v>SAN PEDRO DE LA CUEVA</v>
          </cell>
        </row>
        <row r="72">
          <cell r="E72" t="str">
            <v>SANTA ANA</v>
          </cell>
        </row>
        <row r="73">
          <cell r="E73" t="str">
            <v>SANTA CRUZ</v>
          </cell>
        </row>
        <row r="74">
          <cell r="E74" t="str">
            <v>SARIC</v>
          </cell>
        </row>
        <row r="75">
          <cell r="E75" t="str">
            <v>SOYOPA</v>
          </cell>
        </row>
        <row r="76">
          <cell r="E76" t="str">
            <v>SUAQUI GRANDE</v>
          </cell>
        </row>
        <row r="77">
          <cell r="E77" t="str">
            <v>TEPACHE</v>
          </cell>
        </row>
        <row r="78">
          <cell r="E78" t="str">
            <v>TRINCHERAS</v>
          </cell>
        </row>
        <row r="79">
          <cell r="E79" t="str">
            <v>TUBUTAMA</v>
          </cell>
        </row>
        <row r="80">
          <cell r="E80" t="str">
            <v>URES</v>
          </cell>
        </row>
        <row r="81">
          <cell r="E81" t="str">
            <v>VILLA HIDALGO</v>
          </cell>
        </row>
        <row r="82">
          <cell r="E82" t="str">
            <v>VILLA PESQUEIRA</v>
          </cell>
        </row>
        <row r="83">
          <cell r="E83" t="str">
            <v>YECORA</v>
          </cell>
        </row>
        <row r="84">
          <cell r="E84" t="str">
            <v>VARIOS</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GUN EXTRACCION 2014"/>
      <sheetName val="SEGUN EXTRACCION 2015"/>
      <sheetName val="SEGUN EXTRACCION 2016"/>
      <sheetName val="SEGUN EXTRACCION 2017"/>
      <sheetName val="SEGUN EXTRACCION 2018"/>
      <sheetName val="SEGUN EXTRACCION 2019"/>
      <sheetName val="SEGUN EXTRACCION 2020"/>
      <sheetName val="SEGUN EXTRACCION 2021"/>
      <sheetName val="SEGUN EXTRACCION 2022"/>
      <sheetName val="SEGUN EXTRACCION 2023"/>
      <sheetName val="RETROACTIVO 22-23"/>
      <sheetName val="TARIFAS"/>
      <sheetName val="JG"/>
      <sheetName val="VOLUMEN (SIN RES)"/>
      <sheetName val="VOLUMEN (RES)"/>
      <sheetName val="PROYECCIÓN"/>
      <sheetName val="EXTRACCIÓN  OT"/>
      <sheetName val="IMPORTES"/>
      <sheetName val="CONAGUA EXTRACCIÓN  OT"/>
      <sheetName val="HISTÓRICO"/>
      <sheetName val="POA"/>
      <sheetName val="02 ANÁLISIS CFE"/>
      <sheetName val="CFE"/>
      <sheetName val="PRESENTACIÓN"/>
      <sheetName val="Hoja1"/>
      <sheetName val="Registro CFE"/>
      <sheetName val="ANÁLISIS DE TARIFA"/>
    </sheetNames>
    <sheetDataSet>
      <sheetData sheetId="0"/>
      <sheetData sheetId="1"/>
      <sheetData sheetId="2"/>
      <sheetData sheetId="3"/>
      <sheetData sheetId="4"/>
      <sheetData sheetId="5"/>
      <sheetData sheetId="6"/>
      <sheetData sheetId="7"/>
      <sheetData sheetId="8"/>
      <sheetData sheetId="9"/>
      <sheetData sheetId="10"/>
      <sheetData sheetId="11">
        <row r="6">
          <cell r="G6">
            <v>5.3199999514585885</v>
          </cell>
        </row>
      </sheetData>
      <sheetData sheetId="12"/>
      <sheetData sheetId="13">
        <row r="7">
          <cell r="B7">
            <v>1641796</v>
          </cell>
        </row>
      </sheetData>
      <sheetData sheetId="14"/>
      <sheetData sheetId="15">
        <row r="35">
          <cell r="K35">
            <v>224903049.20277876</v>
          </cell>
          <cell r="L35">
            <v>232096972.66953561</v>
          </cell>
        </row>
      </sheetData>
      <sheetData sheetId="16"/>
      <sheetData sheetId="17">
        <row r="6">
          <cell r="B6">
            <v>4925388</v>
          </cell>
        </row>
      </sheetData>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banxico.org.mx/publicaciones-y-prensa/encuestas-sobre-las-expectativas-de-los-especialis/%7BB6A1CCE2-0C8A-BDB5-0159-8B0C6C16776A%7D.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mailto:ruben.moren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0"/>
    <pageSetUpPr fitToPage="1"/>
  </sheetPr>
  <dimension ref="A2:E43"/>
  <sheetViews>
    <sheetView topLeftCell="A4" workbookViewId="0">
      <selection activeCell="B25" sqref="B25"/>
    </sheetView>
  </sheetViews>
  <sheetFormatPr baseColWidth="10" defaultRowHeight="15" x14ac:dyDescent="0.25"/>
  <cols>
    <col min="1" max="1" width="45.28515625" customWidth="1"/>
    <col min="2" max="2" width="25.7109375" customWidth="1"/>
    <col min="3" max="3" width="22.85546875" bestFit="1" customWidth="1"/>
    <col min="4" max="4" width="21.42578125" bestFit="1" customWidth="1"/>
    <col min="5" max="5" width="14.42578125" bestFit="1" customWidth="1"/>
  </cols>
  <sheetData>
    <row r="2" spans="1:4" ht="26.25" x14ac:dyDescent="0.4">
      <c r="A2" s="4" t="s">
        <v>3</v>
      </c>
      <c r="B2" s="4"/>
    </row>
    <row r="3" spans="1:4" ht="21" x14ac:dyDescent="0.35">
      <c r="A3" s="332" t="s">
        <v>23</v>
      </c>
      <c r="B3" s="332"/>
    </row>
    <row r="4" spans="1:4" ht="15.75" customHeight="1" x14ac:dyDescent="0.35">
      <c r="A4" s="5"/>
      <c r="B4" s="5"/>
    </row>
    <row r="6" spans="1:4" x14ac:dyDescent="0.25">
      <c r="A6" s="2" t="s">
        <v>2</v>
      </c>
      <c r="B6" s="2" t="s">
        <v>4</v>
      </c>
    </row>
    <row r="7" spans="1:4" x14ac:dyDescent="0.25">
      <c r="A7" s="6"/>
      <c r="B7" s="6"/>
    </row>
    <row r="8" spans="1:4" s="9" customFormat="1" ht="18.75" x14ac:dyDescent="0.3">
      <c r="A8" s="7" t="s">
        <v>5</v>
      </c>
      <c r="B8" s="8">
        <f>B10+B13</f>
        <v>669465142.30999994</v>
      </c>
    </row>
    <row r="9" spans="1:4" x14ac:dyDescent="0.25">
      <c r="A9" s="10"/>
      <c r="B9" s="10"/>
      <c r="C9" s="3"/>
    </row>
    <row r="10" spans="1:4" x14ac:dyDescent="0.25">
      <c r="A10" s="11" t="s">
        <v>6</v>
      </c>
      <c r="B10" s="12">
        <f>SUM(B11:B11)</f>
        <v>203535492.99999997</v>
      </c>
    </row>
    <row r="11" spans="1:4" ht="15.75" x14ac:dyDescent="0.25">
      <c r="A11" s="10" t="s">
        <v>7</v>
      </c>
      <c r="B11" s="13">
        <f>B20+B22+B24+B30</f>
        <v>203535492.99999997</v>
      </c>
      <c r="C11" s="14"/>
      <c r="D11" s="15"/>
    </row>
    <row r="12" spans="1:4" x14ac:dyDescent="0.25">
      <c r="A12" s="10"/>
      <c r="B12" s="10"/>
      <c r="D12" s="16"/>
    </row>
    <row r="13" spans="1:4" x14ac:dyDescent="0.25">
      <c r="A13" s="11" t="s">
        <v>8</v>
      </c>
      <c r="B13" s="12">
        <f>SUM(B14:B16)</f>
        <v>465929649.31</v>
      </c>
    </row>
    <row r="14" spans="1:4" x14ac:dyDescent="0.25">
      <c r="A14" s="10" t="s">
        <v>9</v>
      </c>
      <c r="B14" s="13">
        <f>B25</f>
        <v>6929649.3099999996</v>
      </c>
      <c r="C14" s="16"/>
      <c r="D14" s="16"/>
    </row>
    <row r="15" spans="1:4" x14ac:dyDescent="0.25">
      <c r="A15" s="10" t="s">
        <v>10</v>
      </c>
      <c r="B15" s="13"/>
      <c r="D15" s="17"/>
    </row>
    <row r="16" spans="1:4" x14ac:dyDescent="0.25">
      <c r="A16" s="10" t="s">
        <v>11</v>
      </c>
      <c r="B16" s="13">
        <f>B32</f>
        <v>459000000</v>
      </c>
      <c r="C16" s="3"/>
    </row>
    <row r="17" spans="1:5" x14ac:dyDescent="0.25">
      <c r="A17" s="18"/>
      <c r="B17" s="19"/>
      <c r="C17" s="20"/>
    </row>
    <row r="18" spans="1:5" s="9" customFormat="1" ht="18.75" x14ac:dyDescent="0.3">
      <c r="A18" s="7" t="s">
        <v>12</v>
      </c>
      <c r="B18" s="21">
        <f>B26+B30+B32</f>
        <v>669465142.30999994</v>
      </c>
      <c r="C18" s="22"/>
      <c r="E18" s="22"/>
    </row>
    <row r="19" spans="1:5" x14ac:dyDescent="0.25">
      <c r="A19" s="10"/>
      <c r="B19" s="13"/>
    </row>
    <row r="20" spans="1:5" x14ac:dyDescent="0.25">
      <c r="A20" s="10" t="s">
        <v>13</v>
      </c>
      <c r="B20" s="23">
        <v>17283383.529999997</v>
      </c>
    </row>
    <row r="21" spans="1:5" ht="6.75" customHeight="1" x14ac:dyDescent="0.25">
      <c r="A21" s="10"/>
      <c r="B21" s="13"/>
    </row>
    <row r="22" spans="1:5" x14ac:dyDescent="0.25">
      <c r="A22" s="10" t="s">
        <v>14</v>
      </c>
      <c r="B22" s="13">
        <v>9182309.9900000002</v>
      </c>
    </row>
    <row r="23" spans="1:5" ht="8.25" customHeight="1" x14ac:dyDescent="0.25">
      <c r="A23" s="10"/>
      <c r="B23" s="13"/>
    </row>
    <row r="24" spans="1:5" x14ac:dyDescent="0.25">
      <c r="A24" s="10" t="s">
        <v>15</v>
      </c>
      <c r="B24" s="13">
        <v>175768220.50999999</v>
      </c>
      <c r="C24" s="24"/>
      <c r="D24" s="3"/>
    </row>
    <row r="25" spans="1:5" x14ac:dyDescent="0.25">
      <c r="A25" s="10" t="s">
        <v>16</v>
      </c>
      <c r="B25" s="13">
        <v>6929649.3099999996</v>
      </c>
      <c r="C25" s="25"/>
      <c r="D25" s="3"/>
    </row>
    <row r="26" spans="1:5" x14ac:dyDescent="0.25">
      <c r="A26" s="26" t="s">
        <v>17</v>
      </c>
      <c r="B26" s="27">
        <f>SUM(B20:B25)</f>
        <v>209163563.33999997</v>
      </c>
      <c r="D26" s="16"/>
    </row>
    <row r="27" spans="1:5" x14ac:dyDescent="0.25">
      <c r="A27" s="10"/>
      <c r="B27" s="13"/>
    </row>
    <row r="28" spans="1:5" ht="30" x14ac:dyDescent="0.25">
      <c r="A28" s="28" t="s">
        <v>18</v>
      </c>
      <c r="B28" s="13"/>
    </row>
    <row r="29" spans="1:5" x14ac:dyDescent="0.25">
      <c r="A29" s="28"/>
      <c r="B29" s="13"/>
      <c r="C29" s="3"/>
      <c r="D29" s="29"/>
      <c r="E29" s="3"/>
    </row>
    <row r="30" spans="1:5" x14ac:dyDescent="0.25">
      <c r="A30" s="10" t="s">
        <v>19</v>
      </c>
      <c r="B30" s="13">
        <v>1301578.97</v>
      </c>
      <c r="C30" s="30"/>
      <c r="D30" s="3"/>
      <c r="E30" s="3"/>
    </row>
    <row r="31" spans="1:5" x14ac:dyDescent="0.25">
      <c r="A31" s="10"/>
      <c r="B31" s="13"/>
      <c r="C31" s="30"/>
      <c r="D31" s="3"/>
      <c r="E31" s="3"/>
    </row>
    <row r="32" spans="1:5" x14ac:dyDescent="0.25">
      <c r="A32" s="10" t="s">
        <v>20</v>
      </c>
      <c r="B32" s="13">
        <f>B33+B34</f>
        <v>459000000</v>
      </c>
      <c r="C32" s="3"/>
      <c r="D32" s="29"/>
      <c r="E32" s="3"/>
    </row>
    <row r="33" spans="1:5" x14ac:dyDescent="0.25">
      <c r="A33" s="10" t="s">
        <v>82</v>
      </c>
      <c r="B33" s="13">
        <v>9000000</v>
      </c>
      <c r="C33" s="3"/>
      <c r="D33" s="29"/>
      <c r="E33" s="3"/>
    </row>
    <row r="34" spans="1:5" x14ac:dyDescent="0.25">
      <c r="A34" s="10" t="s">
        <v>81</v>
      </c>
      <c r="B34" s="13">
        <v>450000000</v>
      </c>
      <c r="C34" s="29"/>
      <c r="D34" s="3"/>
      <c r="E34" s="3"/>
    </row>
    <row r="35" spans="1:5" x14ac:dyDescent="0.25">
      <c r="A35" s="10"/>
      <c r="B35" s="13"/>
      <c r="C35" s="29"/>
      <c r="D35" s="3"/>
      <c r="E35" s="3"/>
    </row>
    <row r="36" spans="1:5" x14ac:dyDescent="0.25">
      <c r="A36" s="10" t="s">
        <v>21</v>
      </c>
      <c r="B36" s="13"/>
      <c r="C36" s="3"/>
      <c r="D36" s="3"/>
      <c r="E36" s="3"/>
    </row>
    <row r="37" spans="1:5" ht="12" customHeight="1" x14ac:dyDescent="0.25">
      <c r="A37" s="26"/>
      <c r="B37" s="27"/>
      <c r="C37" s="3"/>
    </row>
    <row r="38" spans="1:5" ht="6" customHeight="1" x14ac:dyDescent="0.25">
      <c r="A38" s="10"/>
      <c r="B38" s="13"/>
    </row>
    <row r="39" spans="1:5" s="1" customFormat="1" ht="15.75" x14ac:dyDescent="0.25">
      <c r="A39" s="31" t="s">
        <v>22</v>
      </c>
      <c r="B39" s="32">
        <f>B8-B18</f>
        <v>0</v>
      </c>
      <c r="C39" s="25"/>
      <c r="D39" s="3"/>
    </row>
    <row r="40" spans="1:5" x14ac:dyDescent="0.25">
      <c r="A40" s="18"/>
      <c r="B40" s="33"/>
    </row>
    <row r="41" spans="1:5" x14ac:dyDescent="0.25">
      <c r="B41" s="3"/>
    </row>
    <row r="42" spans="1:5" x14ac:dyDescent="0.25">
      <c r="A42" s="34"/>
      <c r="B42" s="25"/>
    </row>
    <row r="43" spans="1:5" x14ac:dyDescent="0.25">
      <c r="A43" s="35"/>
      <c r="B43" s="36"/>
    </row>
  </sheetData>
  <mergeCells count="1">
    <mergeCell ref="A3:B3"/>
  </mergeCells>
  <printOptions horizontalCentered="1"/>
  <pageMargins left="0.15748031496062992" right="0.11811023622047245" top="0.43307086614173229" bottom="0.57999999999999996"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4D2B4-A343-4EE2-B768-5A0FE161D65E}">
  <sheetPr>
    <tabColor rgb="FFC00000"/>
    <pageSetUpPr fitToPage="1"/>
  </sheetPr>
  <dimension ref="A1:I32"/>
  <sheetViews>
    <sheetView tabSelected="1" view="pageBreakPreview" zoomScale="80" zoomScaleNormal="80" zoomScaleSheetLayoutView="80" workbookViewId="0">
      <selection activeCell="G4" sqref="G4"/>
    </sheetView>
  </sheetViews>
  <sheetFormatPr baseColWidth="10" defaultRowHeight="15" x14ac:dyDescent="0.25"/>
  <cols>
    <col min="1" max="1" width="62.85546875" customWidth="1"/>
    <col min="2" max="2" width="14.5703125" customWidth="1"/>
    <col min="3" max="3" width="20.140625" customWidth="1"/>
    <col min="4" max="4" width="23.28515625" customWidth="1"/>
    <col min="5" max="6" width="20.85546875" customWidth="1"/>
    <col min="7" max="7" width="18.140625" customWidth="1"/>
    <col min="8" max="8" width="15" customWidth="1"/>
    <col min="251" max="251" width="62.85546875" customWidth="1"/>
    <col min="252" max="252" width="20.140625" customWidth="1"/>
    <col min="253" max="253" width="23.28515625" customWidth="1"/>
    <col min="254" max="254" width="20.85546875" customWidth="1"/>
    <col min="255" max="255" width="20.5703125" customWidth="1"/>
    <col min="507" max="507" width="62.85546875" customWidth="1"/>
    <col min="508" max="508" width="20.140625" customWidth="1"/>
    <col min="509" max="509" width="23.28515625" customWidth="1"/>
    <col min="510" max="510" width="20.85546875" customWidth="1"/>
    <col min="511" max="511" width="20.5703125" customWidth="1"/>
    <col min="763" max="763" width="62.85546875" customWidth="1"/>
    <col min="764" max="764" width="20.140625" customWidth="1"/>
    <col min="765" max="765" width="23.28515625" customWidth="1"/>
    <col min="766" max="766" width="20.85546875" customWidth="1"/>
    <col min="767" max="767" width="20.5703125" customWidth="1"/>
    <col min="1019" max="1019" width="62.85546875" customWidth="1"/>
    <col min="1020" max="1020" width="20.140625" customWidth="1"/>
    <col min="1021" max="1021" width="23.28515625" customWidth="1"/>
    <col min="1022" max="1022" width="20.85546875" customWidth="1"/>
    <col min="1023" max="1023" width="20.5703125" customWidth="1"/>
    <col min="1275" max="1275" width="62.85546875" customWidth="1"/>
    <col min="1276" max="1276" width="20.140625" customWidth="1"/>
    <col min="1277" max="1277" width="23.28515625" customWidth="1"/>
    <col min="1278" max="1278" width="20.85546875" customWidth="1"/>
    <col min="1279" max="1279" width="20.5703125" customWidth="1"/>
    <col min="1531" max="1531" width="62.85546875" customWidth="1"/>
    <col min="1532" max="1532" width="20.140625" customWidth="1"/>
    <col min="1533" max="1533" width="23.28515625" customWidth="1"/>
    <col min="1534" max="1534" width="20.85546875" customWidth="1"/>
    <col min="1535" max="1535" width="20.5703125" customWidth="1"/>
    <col min="1787" max="1787" width="62.85546875" customWidth="1"/>
    <col min="1788" max="1788" width="20.140625" customWidth="1"/>
    <col min="1789" max="1789" width="23.28515625" customWidth="1"/>
    <col min="1790" max="1790" width="20.85546875" customWidth="1"/>
    <col min="1791" max="1791" width="20.5703125" customWidth="1"/>
    <col min="2043" max="2043" width="62.85546875" customWidth="1"/>
    <col min="2044" max="2044" width="20.140625" customWidth="1"/>
    <col min="2045" max="2045" width="23.28515625" customWidth="1"/>
    <col min="2046" max="2046" width="20.85546875" customWidth="1"/>
    <col min="2047" max="2047" width="20.5703125" customWidth="1"/>
    <col min="2299" max="2299" width="62.85546875" customWidth="1"/>
    <col min="2300" max="2300" width="20.140625" customWidth="1"/>
    <col min="2301" max="2301" width="23.28515625" customWidth="1"/>
    <col min="2302" max="2302" width="20.85546875" customWidth="1"/>
    <col min="2303" max="2303" width="20.5703125" customWidth="1"/>
    <col min="2555" max="2555" width="62.85546875" customWidth="1"/>
    <col min="2556" max="2556" width="20.140625" customWidth="1"/>
    <col min="2557" max="2557" width="23.28515625" customWidth="1"/>
    <col min="2558" max="2558" width="20.85546875" customWidth="1"/>
    <col min="2559" max="2559" width="20.5703125" customWidth="1"/>
    <col min="2811" max="2811" width="62.85546875" customWidth="1"/>
    <col min="2812" max="2812" width="20.140625" customWidth="1"/>
    <col min="2813" max="2813" width="23.28515625" customWidth="1"/>
    <col min="2814" max="2814" width="20.85546875" customWidth="1"/>
    <col min="2815" max="2815" width="20.5703125" customWidth="1"/>
    <col min="3067" max="3067" width="62.85546875" customWidth="1"/>
    <col min="3068" max="3068" width="20.140625" customWidth="1"/>
    <col min="3069" max="3069" width="23.28515625" customWidth="1"/>
    <col min="3070" max="3070" width="20.85546875" customWidth="1"/>
    <col min="3071" max="3071" width="20.5703125" customWidth="1"/>
    <col min="3323" max="3323" width="62.85546875" customWidth="1"/>
    <col min="3324" max="3324" width="20.140625" customWidth="1"/>
    <col min="3325" max="3325" width="23.28515625" customWidth="1"/>
    <col min="3326" max="3326" width="20.85546875" customWidth="1"/>
    <col min="3327" max="3327" width="20.5703125" customWidth="1"/>
    <col min="3579" max="3579" width="62.85546875" customWidth="1"/>
    <col min="3580" max="3580" width="20.140625" customWidth="1"/>
    <col min="3581" max="3581" width="23.28515625" customWidth="1"/>
    <col min="3582" max="3582" width="20.85546875" customWidth="1"/>
    <col min="3583" max="3583" width="20.5703125" customWidth="1"/>
    <col min="3835" max="3835" width="62.85546875" customWidth="1"/>
    <col min="3836" max="3836" width="20.140625" customWidth="1"/>
    <col min="3837" max="3837" width="23.28515625" customWidth="1"/>
    <col min="3838" max="3838" width="20.85546875" customWidth="1"/>
    <col min="3839" max="3839" width="20.5703125" customWidth="1"/>
    <col min="4091" max="4091" width="62.85546875" customWidth="1"/>
    <col min="4092" max="4092" width="20.140625" customWidth="1"/>
    <col min="4093" max="4093" width="23.28515625" customWidth="1"/>
    <col min="4094" max="4094" width="20.85546875" customWidth="1"/>
    <col min="4095" max="4095" width="20.5703125" customWidth="1"/>
    <col min="4347" max="4347" width="62.85546875" customWidth="1"/>
    <col min="4348" max="4348" width="20.140625" customWidth="1"/>
    <col min="4349" max="4349" width="23.28515625" customWidth="1"/>
    <col min="4350" max="4350" width="20.85546875" customWidth="1"/>
    <col min="4351" max="4351" width="20.5703125" customWidth="1"/>
    <col min="4603" max="4603" width="62.85546875" customWidth="1"/>
    <col min="4604" max="4604" width="20.140625" customWidth="1"/>
    <col min="4605" max="4605" width="23.28515625" customWidth="1"/>
    <col min="4606" max="4606" width="20.85546875" customWidth="1"/>
    <col min="4607" max="4607" width="20.5703125" customWidth="1"/>
    <col min="4859" max="4859" width="62.85546875" customWidth="1"/>
    <col min="4860" max="4860" width="20.140625" customWidth="1"/>
    <col min="4861" max="4861" width="23.28515625" customWidth="1"/>
    <col min="4862" max="4862" width="20.85546875" customWidth="1"/>
    <col min="4863" max="4863" width="20.5703125" customWidth="1"/>
    <col min="5115" max="5115" width="62.85546875" customWidth="1"/>
    <col min="5116" max="5116" width="20.140625" customWidth="1"/>
    <col min="5117" max="5117" width="23.28515625" customWidth="1"/>
    <col min="5118" max="5118" width="20.85546875" customWidth="1"/>
    <col min="5119" max="5119" width="20.5703125" customWidth="1"/>
    <col min="5371" max="5371" width="62.85546875" customWidth="1"/>
    <col min="5372" max="5372" width="20.140625" customWidth="1"/>
    <col min="5373" max="5373" width="23.28515625" customWidth="1"/>
    <col min="5374" max="5374" width="20.85546875" customWidth="1"/>
    <col min="5375" max="5375" width="20.5703125" customWidth="1"/>
    <col min="5627" max="5627" width="62.85546875" customWidth="1"/>
    <col min="5628" max="5628" width="20.140625" customWidth="1"/>
    <col min="5629" max="5629" width="23.28515625" customWidth="1"/>
    <col min="5630" max="5630" width="20.85546875" customWidth="1"/>
    <col min="5631" max="5631" width="20.5703125" customWidth="1"/>
    <col min="5883" max="5883" width="62.85546875" customWidth="1"/>
    <col min="5884" max="5884" width="20.140625" customWidth="1"/>
    <col min="5885" max="5885" width="23.28515625" customWidth="1"/>
    <col min="5886" max="5886" width="20.85546875" customWidth="1"/>
    <col min="5887" max="5887" width="20.5703125" customWidth="1"/>
    <col min="6139" max="6139" width="62.85546875" customWidth="1"/>
    <col min="6140" max="6140" width="20.140625" customWidth="1"/>
    <col min="6141" max="6141" width="23.28515625" customWidth="1"/>
    <col min="6142" max="6142" width="20.85546875" customWidth="1"/>
    <col min="6143" max="6143" width="20.5703125" customWidth="1"/>
    <col min="6395" max="6395" width="62.85546875" customWidth="1"/>
    <col min="6396" max="6396" width="20.140625" customWidth="1"/>
    <col min="6397" max="6397" width="23.28515625" customWidth="1"/>
    <col min="6398" max="6398" width="20.85546875" customWidth="1"/>
    <col min="6399" max="6399" width="20.5703125" customWidth="1"/>
    <col min="6651" max="6651" width="62.85546875" customWidth="1"/>
    <col min="6652" max="6652" width="20.140625" customWidth="1"/>
    <col min="6653" max="6653" width="23.28515625" customWidth="1"/>
    <col min="6654" max="6654" width="20.85546875" customWidth="1"/>
    <col min="6655" max="6655" width="20.5703125" customWidth="1"/>
    <col min="6907" max="6907" width="62.85546875" customWidth="1"/>
    <col min="6908" max="6908" width="20.140625" customWidth="1"/>
    <col min="6909" max="6909" width="23.28515625" customWidth="1"/>
    <col min="6910" max="6910" width="20.85546875" customWidth="1"/>
    <col min="6911" max="6911" width="20.5703125" customWidth="1"/>
    <col min="7163" max="7163" width="62.85546875" customWidth="1"/>
    <col min="7164" max="7164" width="20.140625" customWidth="1"/>
    <col min="7165" max="7165" width="23.28515625" customWidth="1"/>
    <col min="7166" max="7166" width="20.85546875" customWidth="1"/>
    <col min="7167" max="7167" width="20.5703125" customWidth="1"/>
    <col min="7419" max="7419" width="62.85546875" customWidth="1"/>
    <col min="7420" max="7420" width="20.140625" customWidth="1"/>
    <col min="7421" max="7421" width="23.28515625" customWidth="1"/>
    <col min="7422" max="7422" width="20.85546875" customWidth="1"/>
    <col min="7423" max="7423" width="20.5703125" customWidth="1"/>
    <col min="7675" max="7675" width="62.85546875" customWidth="1"/>
    <col min="7676" max="7676" width="20.140625" customWidth="1"/>
    <col min="7677" max="7677" width="23.28515625" customWidth="1"/>
    <col min="7678" max="7678" width="20.85546875" customWidth="1"/>
    <col min="7679" max="7679" width="20.5703125" customWidth="1"/>
    <col min="7931" max="7931" width="62.85546875" customWidth="1"/>
    <col min="7932" max="7932" width="20.140625" customWidth="1"/>
    <col min="7933" max="7933" width="23.28515625" customWidth="1"/>
    <col min="7934" max="7934" width="20.85546875" customWidth="1"/>
    <col min="7935" max="7935" width="20.5703125" customWidth="1"/>
    <col min="8187" max="8187" width="62.85546875" customWidth="1"/>
    <col min="8188" max="8188" width="20.140625" customWidth="1"/>
    <col min="8189" max="8189" width="23.28515625" customWidth="1"/>
    <col min="8190" max="8190" width="20.85546875" customWidth="1"/>
    <col min="8191" max="8191" width="20.5703125" customWidth="1"/>
    <col min="8443" max="8443" width="62.85546875" customWidth="1"/>
    <col min="8444" max="8444" width="20.140625" customWidth="1"/>
    <col min="8445" max="8445" width="23.28515625" customWidth="1"/>
    <col min="8446" max="8446" width="20.85546875" customWidth="1"/>
    <col min="8447" max="8447" width="20.5703125" customWidth="1"/>
    <col min="8699" max="8699" width="62.85546875" customWidth="1"/>
    <col min="8700" max="8700" width="20.140625" customWidth="1"/>
    <col min="8701" max="8701" width="23.28515625" customWidth="1"/>
    <col min="8702" max="8702" width="20.85546875" customWidth="1"/>
    <col min="8703" max="8703" width="20.5703125" customWidth="1"/>
    <col min="8955" max="8955" width="62.85546875" customWidth="1"/>
    <col min="8956" max="8956" width="20.140625" customWidth="1"/>
    <col min="8957" max="8957" width="23.28515625" customWidth="1"/>
    <col min="8958" max="8958" width="20.85546875" customWidth="1"/>
    <col min="8959" max="8959" width="20.5703125" customWidth="1"/>
    <col min="9211" max="9211" width="62.85546875" customWidth="1"/>
    <col min="9212" max="9212" width="20.140625" customWidth="1"/>
    <col min="9213" max="9213" width="23.28515625" customWidth="1"/>
    <col min="9214" max="9214" width="20.85546875" customWidth="1"/>
    <col min="9215" max="9215" width="20.5703125" customWidth="1"/>
    <col min="9467" max="9467" width="62.85546875" customWidth="1"/>
    <col min="9468" max="9468" width="20.140625" customWidth="1"/>
    <col min="9469" max="9469" width="23.28515625" customWidth="1"/>
    <col min="9470" max="9470" width="20.85546875" customWidth="1"/>
    <col min="9471" max="9471" width="20.5703125" customWidth="1"/>
    <col min="9723" max="9723" width="62.85546875" customWidth="1"/>
    <col min="9724" max="9724" width="20.140625" customWidth="1"/>
    <col min="9725" max="9725" width="23.28515625" customWidth="1"/>
    <col min="9726" max="9726" width="20.85546875" customWidth="1"/>
    <col min="9727" max="9727" width="20.5703125" customWidth="1"/>
    <col min="9979" max="9979" width="62.85546875" customWidth="1"/>
    <col min="9980" max="9980" width="20.140625" customWidth="1"/>
    <col min="9981" max="9981" width="23.28515625" customWidth="1"/>
    <col min="9982" max="9982" width="20.85546875" customWidth="1"/>
    <col min="9983" max="9983" width="20.5703125" customWidth="1"/>
    <col min="10235" max="10235" width="62.85546875" customWidth="1"/>
    <col min="10236" max="10236" width="20.140625" customWidth="1"/>
    <col min="10237" max="10237" width="23.28515625" customWidth="1"/>
    <col min="10238" max="10238" width="20.85546875" customWidth="1"/>
    <col min="10239" max="10239" width="20.5703125" customWidth="1"/>
    <col min="10491" max="10491" width="62.85546875" customWidth="1"/>
    <col min="10492" max="10492" width="20.140625" customWidth="1"/>
    <col min="10493" max="10493" width="23.28515625" customWidth="1"/>
    <col min="10494" max="10494" width="20.85546875" customWidth="1"/>
    <col min="10495" max="10495" width="20.5703125" customWidth="1"/>
    <col min="10747" max="10747" width="62.85546875" customWidth="1"/>
    <col min="10748" max="10748" width="20.140625" customWidth="1"/>
    <col min="10749" max="10749" width="23.28515625" customWidth="1"/>
    <col min="10750" max="10750" width="20.85546875" customWidth="1"/>
    <col min="10751" max="10751" width="20.5703125" customWidth="1"/>
    <col min="11003" max="11003" width="62.85546875" customWidth="1"/>
    <col min="11004" max="11004" width="20.140625" customWidth="1"/>
    <col min="11005" max="11005" width="23.28515625" customWidth="1"/>
    <col min="11006" max="11006" width="20.85546875" customWidth="1"/>
    <col min="11007" max="11007" width="20.5703125" customWidth="1"/>
    <col min="11259" max="11259" width="62.85546875" customWidth="1"/>
    <col min="11260" max="11260" width="20.140625" customWidth="1"/>
    <col min="11261" max="11261" width="23.28515625" customWidth="1"/>
    <col min="11262" max="11262" width="20.85546875" customWidth="1"/>
    <col min="11263" max="11263" width="20.5703125" customWidth="1"/>
    <col min="11515" max="11515" width="62.85546875" customWidth="1"/>
    <col min="11516" max="11516" width="20.140625" customWidth="1"/>
    <col min="11517" max="11517" width="23.28515625" customWidth="1"/>
    <col min="11518" max="11518" width="20.85546875" customWidth="1"/>
    <col min="11519" max="11519" width="20.5703125" customWidth="1"/>
    <col min="11771" max="11771" width="62.85546875" customWidth="1"/>
    <col min="11772" max="11772" width="20.140625" customWidth="1"/>
    <col min="11773" max="11773" width="23.28515625" customWidth="1"/>
    <col min="11774" max="11774" width="20.85546875" customWidth="1"/>
    <col min="11775" max="11775" width="20.5703125" customWidth="1"/>
    <col min="12027" max="12027" width="62.85546875" customWidth="1"/>
    <col min="12028" max="12028" width="20.140625" customWidth="1"/>
    <col min="12029" max="12029" width="23.28515625" customWidth="1"/>
    <col min="12030" max="12030" width="20.85546875" customWidth="1"/>
    <col min="12031" max="12031" width="20.5703125" customWidth="1"/>
    <col min="12283" max="12283" width="62.85546875" customWidth="1"/>
    <col min="12284" max="12284" width="20.140625" customWidth="1"/>
    <col min="12285" max="12285" width="23.28515625" customWidth="1"/>
    <col min="12286" max="12286" width="20.85546875" customWidth="1"/>
    <col min="12287" max="12287" width="20.5703125" customWidth="1"/>
    <col min="12539" max="12539" width="62.85546875" customWidth="1"/>
    <col min="12540" max="12540" width="20.140625" customWidth="1"/>
    <col min="12541" max="12541" width="23.28515625" customWidth="1"/>
    <col min="12542" max="12542" width="20.85546875" customWidth="1"/>
    <col min="12543" max="12543" width="20.5703125" customWidth="1"/>
    <col min="12795" max="12795" width="62.85546875" customWidth="1"/>
    <col min="12796" max="12796" width="20.140625" customWidth="1"/>
    <col min="12797" max="12797" width="23.28515625" customWidth="1"/>
    <col min="12798" max="12798" width="20.85546875" customWidth="1"/>
    <col min="12799" max="12799" width="20.5703125" customWidth="1"/>
    <col min="13051" max="13051" width="62.85546875" customWidth="1"/>
    <col min="13052" max="13052" width="20.140625" customWidth="1"/>
    <col min="13053" max="13053" width="23.28515625" customWidth="1"/>
    <col min="13054" max="13054" width="20.85546875" customWidth="1"/>
    <col min="13055" max="13055" width="20.5703125" customWidth="1"/>
    <col min="13307" max="13307" width="62.85546875" customWidth="1"/>
    <col min="13308" max="13308" width="20.140625" customWidth="1"/>
    <col min="13309" max="13309" width="23.28515625" customWidth="1"/>
    <col min="13310" max="13310" width="20.85546875" customWidth="1"/>
    <col min="13311" max="13311" width="20.5703125" customWidth="1"/>
    <col min="13563" max="13563" width="62.85546875" customWidth="1"/>
    <col min="13564" max="13564" width="20.140625" customWidth="1"/>
    <col min="13565" max="13565" width="23.28515625" customWidth="1"/>
    <col min="13566" max="13566" width="20.85546875" customWidth="1"/>
    <col min="13567" max="13567" width="20.5703125" customWidth="1"/>
    <col min="13819" max="13819" width="62.85546875" customWidth="1"/>
    <col min="13820" max="13820" width="20.140625" customWidth="1"/>
    <col min="13821" max="13821" width="23.28515625" customWidth="1"/>
    <col min="13822" max="13822" width="20.85546875" customWidth="1"/>
    <col min="13823" max="13823" width="20.5703125" customWidth="1"/>
    <col min="14075" max="14075" width="62.85546875" customWidth="1"/>
    <col min="14076" max="14076" width="20.140625" customWidth="1"/>
    <col min="14077" max="14077" width="23.28515625" customWidth="1"/>
    <col min="14078" max="14078" width="20.85546875" customWidth="1"/>
    <col min="14079" max="14079" width="20.5703125" customWidth="1"/>
    <col min="14331" max="14331" width="62.85546875" customWidth="1"/>
    <col min="14332" max="14332" width="20.140625" customWidth="1"/>
    <col min="14333" max="14333" width="23.28515625" customWidth="1"/>
    <col min="14334" max="14334" width="20.85546875" customWidth="1"/>
    <col min="14335" max="14335" width="20.5703125" customWidth="1"/>
    <col min="14587" max="14587" width="62.85546875" customWidth="1"/>
    <col min="14588" max="14588" width="20.140625" customWidth="1"/>
    <col min="14589" max="14589" width="23.28515625" customWidth="1"/>
    <col min="14590" max="14590" width="20.85546875" customWidth="1"/>
    <col min="14591" max="14591" width="20.5703125" customWidth="1"/>
    <col min="14843" max="14843" width="62.85546875" customWidth="1"/>
    <col min="14844" max="14844" width="20.140625" customWidth="1"/>
    <col min="14845" max="14845" width="23.28515625" customWidth="1"/>
    <col min="14846" max="14846" width="20.85546875" customWidth="1"/>
    <col min="14847" max="14847" width="20.5703125" customWidth="1"/>
    <col min="15099" max="15099" width="62.85546875" customWidth="1"/>
    <col min="15100" max="15100" width="20.140625" customWidth="1"/>
    <col min="15101" max="15101" width="23.28515625" customWidth="1"/>
    <col min="15102" max="15102" width="20.85546875" customWidth="1"/>
    <col min="15103" max="15103" width="20.5703125" customWidth="1"/>
    <col min="15355" max="15355" width="62.85546875" customWidth="1"/>
    <col min="15356" max="15356" width="20.140625" customWidth="1"/>
    <col min="15357" max="15357" width="23.28515625" customWidth="1"/>
    <col min="15358" max="15358" width="20.85546875" customWidth="1"/>
    <col min="15359" max="15359" width="20.5703125" customWidth="1"/>
    <col min="15611" max="15611" width="62.85546875" customWidth="1"/>
    <col min="15612" max="15612" width="20.140625" customWidth="1"/>
    <col min="15613" max="15613" width="23.28515625" customWidth="1"/>
    <col min="15614" max="15614" width="20.85546875" customWidth="1"/>
    <col min="15615" max="15615" width="20.5703125" customWidth="1"/>
    <col min="15867" max="15867" width="62.85546875" customWidth="1"/>
    <col min="15868" max="15868" width="20.140625" customWidth="1"/>
    <col min="15869" max="15869" width="23.28515625" customWidth="1"/>
    <col min="15870" max="15870" width="20.85546875" customWidth="1"/>
    <col min="15871" max="15871" width="20.5703125" customWidth="1"/>
    <col min="16123" max="16123" width="62.85546875" customWidth="1"/>
    <col min="16124" max="16124" width="20.140625" customWidth="1"/>
    <col min="16125" max="16125" width="23.28515625" customWidth="1"/>
    <col min="16126" max="16126" width="20.85546875" customWidth="1"/>
    <col min="16127" max="16127" width="20.5703125" customWidth="1"/>
  </cols>
  <sheetData>
    <row r="1" spans="1:9" ht="52.5" customHeight="1" x14ac:dyDescent="0.25">
      <c r="A1" s="333"/>
      <c r="B1" s="333"/>
      <c r="C1" s="333"/>
      <c r="D1" s="333"/>
      <c r="E1" s="333"/>
      <c r="F1" s="333"/>
    </row>
    <row r="2" spans="1:9" ht="69" customHeight="1" x14ac:dyDescent="0.25">
      <c r="A2" s="334" t="s">
        <v>347</v>
      </c>
      <c r="B2" s="334"/>
      <c r="C2" s="334"/>
      <c r="D2" s="334"/>
      <c r="E2" s="334"/>
      <c r="F2" s="334"/>
    </row>
    <row r="3" spans="1:9" ht="16.5" thickBot="1" x14ac:dyDescent="0.3">
      <c r="A3" s="48"/>
      <c r="B3" s="48"/>
      <c r="C3" s="120"/>
      <c r="D3" s="67"/>
      <c r="E3" s="67"/>
      <c r="F3" s="67"/>
    </row>
    <row r="4" spans="1:9" ht="24" thickBot="1" x14ac:dyDescent="0.3">
      <c r="A4" s="212" t="s">
        <v>205</v>
      </c>
      <c r="B4" s="213" t="s">
        <v>206</v>
      </c>
      <c r="C4" s="213" t="s">
        <v>1</v>
      </c>
      <c r="D4" s="213" t="s">
        <v>207</v>
      </c>
      <c r="E4" s="212" t="s">
        <v>208</v>
      </c>
      <c r="F4" s="213" t="s">
        <v>209</v>
      </c>
    </row>
    <row r="5" spans="1:9" ht="18.75" x14ac:dyDescent="0.25">
      <c r="A5" s="68"/>
      <c r="B5" s="69"/>
      <c r="C5" s="321"/>
      <c r="D5" s="322"/>
      <c r="E5" s="331"/>
      <c r="F5" s="70"/>
    </row>
    <row r="6" spans="1:9" ht="15.75" x14ac:dyDescent="0.25">
      <c r="A6" s="262" t="s">
        <v>5</v>
      </c>
      <c r="B6" s="262"/>
      <c r="C6" s="309">
        <f>C7+C9+C10+C11</f>
        <v>242646772.99953565</v>
      </c>
      <c r="D6" s="263">
        <f>SUM(D7:D11)</f>
        <v>232096972.99953565</v>
      </c>
      <c r="E6" s="263">
        <f>SUM(E8:E11)</f>
        <v>10549800</v>
      </c>
      <c r="F6" s="263">
        <f>SUM(F8:F11)</f>
        <v>0</v>
      </c>
      <c r="G6" s="3"/>
      <c r="H6" s="20"/>
    </row>
    <row r="7" spans="1:9" ht="15.75" x14ac:dyDescent="0.25">
      <c r="A7" s="256" t="s">
        <v>210</v>
      </c>
      <c r="B7" s="257"/>
      <c r="C7" s="258">
        <f>SUM(D7)</f>
        <v>232096972.99953565</v>
      </c>
      <c r="D7" s="264">
        <f>'DETALLE GLOBAL  '!B11</f>
        <v>232096972.99953565</v>
      </c>
      <c r="E7" s="264">
        <v>0</v>
      </c>
      <c r="F7" s="265">
        <v>0</v>
      </c>
      <c r="I7" s="3"/>
    </row>
    <row r="8" spans="1:9" ht="15.75" x14ac:dyDescent="0.25">
      <c r="A8" s="256" t="s">
        <v>211</v>
      </c>
      <c r="B8" s="257"/>
      <c r="C8" s="258"/>
      <c r="D8" s="264"/>
      <c r="E8" s="264"/>
      <c r="F8" s="265"/>
      <c r="I8" s="3"/>
    </row>
    <row r="9" spans="1:9" ht="15.75" x14ac:dyDescent="0.25">
      <c r="A9" s="257" t="s">
        <v>212</v>
      </c>
      <c r="B9" s="257"/>
      <c r="C9" s="258">
        <f t="shared" ref="C9" si="0">SUM(D9:F9)</f>
        <v>10549800</v>
      </c>
      <c r="D9" s="264">
        <v>0</v>
      </c>
      <c r="E9" s="264">
        <f>'DETALLE GLOBAL  '!B14</f>
        <v>10549800</v>
      </c>
      <c r="F9" s="265">
        <v>0</v>
      </c>
      <c r="I9" s="3"/>
    </row>
    <row r="10" spans="1:9" ht="15.75" x14ac:dyDescent="0.25">
      <c r="A10" s="257" t="s">
        <v>213</v>
      </c>
      <c r="B10" s="257"/>
      <c r="C10" s="259"/>
      <c r="D10" s="264"/>
      <c r="E10" s="264"/>
      <c r="F10" s="265"/>
    </row>
    <row r="11" spans="1:9" ht="15.75" x14ac:dyDescent="0.25">
      <c r="A11" s="260" t="s">
        <v>316</v>
      </c>
      <c r="B11" s="260"/>
      <c r="C11" s="261"/>
      <c r="D11" s="266"/>
      <c r="E11" s="267">
        <f>E21</f>
        <v>0</v>
      </c>
      <c r="F11" s="267"/>
    </row>
    <row r="12" spans="1:9" s="37" customFormat="1" ht="17.25" customHeight="1" x14ac:dyDescent="0.25">
      <c r="A12" s="214"/>
      <c r="B12" s="215"/>
      <c r="C12" s="216"/>
      <c r="D12" s="216"/>
      <c r="E12" s="216"/>
      <c r="F12" s="217"/>
    </row>
    <row r="13" spans="1:9" s="37" customFormat="1" ht="14.25" customHeight="1" x14ac:dyDescent="0.25">
      <c r="A13" s="214"/>
      <c r="B13" s="215"/>
      <c r="C13" s="216"/>
      <c r="D13" s="216"/>
      <c r="E13" s="216"/>
      <c r="F13" s="217"/>
    </row>
    <row r="14" spans="1:9" ht="15.75" x14ac:dyDescent="0.25">
      <c r="A14" s="262" t="s">
        <v>12</v>
      </c>
      <c r="B14" s="262" t="s">
        <v>206</v>
      </c>
      <c r="C14" s="309">
        <f>SUM(C15:C21)</f>
        <v>242646772.99953565</v>
      </c>
      <c r="D14" s="263">
        <f>SUM(D15:D21)</f>
        <v>232096972.99953565</v>
      </c>
      <c r="E14" s="263">
        <f>SUM(E15:E21)</f>
        <v>10549800</v>
      </c>
      <c r="F14" s="263">
        <f>SUM(F15:F21)</f>
        <v>0</v>
      </c>
    </row>
    <row r="15" spans="1:9" ht="15.75" x14ac:dyDescent="0.25">
      <c r="A15" s="268" t="s">
        <v>214</v>
      </c>
      <c r="B15" s="269">
        <v>1000</v>
      </c>
      <c r="C15" s="264">
        <f t="shared" ref="C15:C20" si="1">SUM(D15:F15)</f>
        <v>20222870.2663</v>
      </c>
      <c r="D15" s="264">
        <f>'DETALLE GLOBAL  '!B20</f>
        <v>20222870.2663</v>
      </c>
      <c r="E15" s="264">
        <v>0</v>
      </c>
      <c r="F15" s="272">
        <v>0</v>
      </c>
      <c r="G15" s="3"/>
    </row>
    <row r="16" spans="1:9" ht="26.25" customHeight="1" x14ac:dyDescent="0.25">
      <c r="A16" s="268" t="s">
        <v>215</v>
      </c>
      <c r="B16" s="269">
        <v>2000</v>
      </c>
      <c r="C16" s="264">
        <f t="shared" si="1"/>
        <v>17252739.556254983</v>
      </c>
      <c r="D16" s="264">
        <f>'DETALLE GLOBAL  '!B23</f>
        <v>12252739.556254983</v>
      </c>
      <c r="E16" s="264">
        <f>'DETALLE GLOBAL  '!B24</f>
        <v>5000000</v>
      </c>
      <c r="F16" s="272"/>
      <c r="G16" s="3"/>
    </row>
    <row r="17" spans="1:8" ht="26.25" customHeight="1" x14ac:dyDescent="0.25">
      <c r="A17" s="268" t="s">
        <v>216</v>
      </c>
      <c r="B17" s="269">
        <v>3000</v>
      </c>
      <c r="C17" s="264">
        <f t="shared" si="1"/>
        <v>204250988.56528068</v>
      </c>
      <c r="D17" s="264">
        <f>'DETALLE GLOBAL  '!B26</f>
        <v>198701188.56528068</v>
      </c>
      <c r="E17" s="264">
        <f>'DETALLE GLOBAL  '!B27</f>
        <v>5549800</v>
      </c>
      <c r="F17" s="272"/>
      <c r="G17" s="3"/>
      <c r="H17" s="72"/>
    </row>
    <row r="18" spans="1:8" ht="54" customHeight="1" x14ac:dyDescent="0.25">
      <c r="A18" s="268" t="s">
        <v>289</v>
      </c>
      <c r="B18" s="269">
        <v>4000</v>
      </c>
      <c r="C18" s="264">
        <f t="shared" si="1"/>
        <v>0</v>
      </c>
      <c r="D18" s="273">
        <v>0</v>
      </c>
      <c r="E18" s="274">
        <v>0</v>
      </c>
      <c r="F18" s="275">
        <v>0</v>
      </c>
      <c r="G18" s="72"/>
    </row>
    <row r="19" spans="1:8" ht="27" customHeight="1" x14ac:dyDescent="0.25">
      <c r="A19" s="268" t="s">
        <v>218</v>
      </c>
      <c r="B19" s="269">
        <v>5000</v>
      </c>
      <c r="C19" s="264">
        <f t="shared" si="1"/>
        <v>920174.61169999989</v>
      </c>
      <c r="D19" s="264">
        <f>'DETALLE GLOBAL  '!B33</f>
        <v>920174.61169999989</v>
      </c>
      <c r="E19" s="264">
        <v>0</v>
      </c>
      <c r="F19" s="272">
        <v>0</v>
      </c>
    </row>
    <row r="20" spans="1:8" ht="27" customHeight="1" x14ac:dyDescent="0.25">
      <c r="A20" s="268" t="s">
        <v>219</v>
      </c>
      <c r="B20" s="269">
        <v>6000</v>
      </c>
      <c r="C20" s="264">
        <f t="shared" si="1"/>
        <v>0</v>
      </c>
      <c r="D20" s="264">
        <v>0</v>
      </c>
      <c r="E20" s="273">
        <v>0</v>
      </c>
      <c r="F20" s="275">
        <v>0</v>
      </c>
      <c r="G20" s="73"/>
    </row>
    <row r="21" spans="1:8" ht="27" customHeight="1" x14ac:dyDescent="0.25">
      <c r="A21" s="270" t="s">
        <v>288</v>
      </c>
      <c r="B21" s="271">
        <v>9000</v>
      </c>
      <c r="C21" s="276">
        <f>SUM(D21:F21)</f>
        <v>0</v>
      </c>
      <c r="D21" s="276"/>
      <c r="E21" s="277">
        <f>'DETALLE GLOBAL  '!B15</f>
        <v>0</v>
      </c>
      <c r="F21" s="278"/>
    </row>
    <row r="22" spans="1:8" ht="11.25" customHeight="1" x14ac:dyDescent="0.25">
      <c r="A22" s="74"/>
      <c r="B22" s="74"/>
      <c r="C22" s="75"/>
      <c r="D22" s="75"/>
      <c r="E22" s="76"/>
      <c r="F22" s="76"/>
    </row>
    <row r="23" spans="1:8" ht="42" customHeight="1" x14ac:dyDescent="0.25">
      <c r="A23" s="335"/>
      <c r="B23" s="335"/>
      <c r="C23" s="335"/>
      <c r="D23" s="335"/>
      <c r="E23" s="335"/>
      <c r="F23" s="335"/>
    </row>
    <row r="24" spans="1:8" ht="18" customHeight="1" x14ac:dyDescent="0.25">
      <c r="A24" s="335"/>
      <c r="B24" s="335"/>
      <c r="C24" s="335"/>
      <c r="D24" s="335"/>
      <c r="E24" s="335"/>
      <c r="F24" s="335"/>
    </row>
    <row r="25" spans="1:8" x14ac:dyDescent="0.25">
      <c r="A25" s="48"/>
      <c r="B25" s="48"/>
      <c r="C25" s="48"/>
      <c r="D25" s="48"/>
      <c r="E25" s="48"/>
      <c r="F25" s="48"/>
    </row>
    <row r="28" spans="1:8" x14ac:dyDescent="0.25">
      <c r="E28" s="77"/>
      <c r="F28" s="77"/>
    </row>
    <row r="29" spans="1:8" x14ac:dyDescent="0.25">
      <c r="D29" s="77"/>
      <c r="E29" s="77"/>
      <c r="F29" s="77"/>
    </row>
    <row r="30" spans="1:8" x14ac:dyDescent="0.25">
      <c r="D30" s="77"/>
      <c r="E30" s="77"/>
      <c r="F30" s="77"/>
    </row>
    <row r="31" spans="1:8" x14ac:dyDescent="0.25">
      <c r="E31" s="77"/>
      <c r="F31" s="77"/>
    </row>
    <row r="32" spans="1:8" ht="19.5" x14ac:dyDescent="0.25">
      <c r="A32" s="71"/>
      <c r="B32" s="74"/>
    </row>
  </sheetData>
  <mergeCells count="3">
    <mergeCell ref="A1:F1"/>
    <mergeCell ref="A2:F2"/>
    <mergeCell ref="A23:F24"/>
  </mergeCells>
  <printOptions horizontalCentered="1"/>
  <pageMargins left="0.70866141732283472" right="0.70866141732283472" top="1.9291338582677167" bottom="0.74803149606299213" header="0.31496062992125984" footer="0.31496062992125984"/>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529E6-F443-48FC-AA15-5092ECC0A490}">
  <sheetPr>
    <tabColor rgb="FFC00000"/>
    <pageSetUpPr fitToPage="1"/>
  </sheetPr>
  <dimension ref="A1:E45"/>
  <sheetViews>
    <sheetView view="pageBreakPreview" topLeftCell="A7" zoomScale="90" zoomScaleNormal="100" zoomScaleSheetLayoutView="90" workbookViewId="0">
      <selection activeCell="A20" sqref="A20"/>
    </sheetView>
  </sheetViews>
  <sheetFormatPr baseColWidth="10" defaultRowHeight="15" x14ac:dyDescent="0.25"/>
  <cols>
    <col min="1" max="1" width="47.42578125" customWidth="1"/>
    <col min="2" max="2" width="26.140625" customWidth="1"/>
    <col min="3" max="3" width="22.85546875" bestFit="1" customWidth="1"/>
    <col min="4" max="4" width="21.42578125" bestFit="1" customWidth="1"/>
    <col min="5" max="5" width="14.42578125" bestFit="1" customWidth="1"/>
  </cols>
  <sheetData>
    <row r="1" spans="1:4" x14ac:dyDescent="0.25">
      <c r="A1" s="37"/>
      <c r="B1" s="37"/>
    </row>
    <row r="2" spans="1:4" ht="26.25" x14ac:dyDescent="0.4">
      <c r="A2" s="254" t="s">
        <v>3</v>
      </c>
      <c r="B2" s="254"/>
    </row>
    <row r="3" spans="1:4" ht="21" x14ac:dyDescent="0.35">
      <c r="A3" s="336" t="s">
        <v>346</v>
      </c>
      <c r="B3" s="336"/>
    </row>
    <row r="4" spans="1:4" ht="15.75" customHeight="1" x14ac:dyDescent="0.25">
      <c r="A4" s="337" t="s">
        <v>220</v>
      </c>
      <c r="B4" s="337"/>
    </row>
    <row r="5" spans="1:4" ht="15.75" thickBot="1" x14ac:dyDescent="0.3">
      <c r="A5" s="37"/>
      <c r="B5" s="37"/>
    </row>
    <row r="6" spans="1:4" ht="15.75" thickBot="1" x14ac:dyDescent="0.3">
      <c r="A6" s="199" t="s">
        <v>2</v>
      </c>
      <c r="B6" s="199" t="s">
        <v>1</v>
      </c>
    </row>
    <row r="7" spans="1:4" x14ac:dyDescent="0.25">
      <c r="A7" s="6"/>
      <c r="B7" s="6"/>
    </row>
    <row r="8" spans="1:4" s="9" customFormat="1" ht="18.75" x14ac:dyDescent="0.3">
      <c r="A8" s="7" t="s">
        <v>5</v>
      </c>
      <c r="B8" s="8">
        <f>B10+B13</f>
        <v>242646772.99953565</v>
      </c>
      <c r="D8" s="22"/>
    </row>
    <row r="9" spans="1:4" x14ac:dyDescent="0.25">
      <c r="A9" s="10"/>
      <c r="B9" s="10"/>
      <c r="C9" s="3"/>
    </row>
    <row r="10" spans="1:4" x14ac:dyDescent="0.25">
      <c r="A10" s="11" t="s">
        <v>6</v>
      </c>
      <c r="B10" s="12">
        <f>SUM(B11:B11)</f>
        <v>232096972.99953565</v>
      </c>
    </row>
    <row r="11" spans="1:4" ht="15.75" x14ac:dyDescent="0.25">
      <c r="A11" s="10" t="s">
        <v>7</v>
      </c>
      <c r="B11" s="13">
        <f>'PERESUP 2024'!D166</f>
        <v>232096972.99953565</v>
      </c>
      <c r="C11" s="14"/>
      <c r="D11" s="15"/>
    </row>
    <row r="12" spans="1:4" x14ac:dyDescent="0.25">
      <c r="A12" s="10"/>
      <c r="B12" s="10"/>
      <c r="D12" s="16"/>
    </row>
    <row r="13" spans="1:4" x14ac:dyDescent="0.25">
      <c r="A13" s="11" t="s">
        <v>8</v>
      </c>
      <c r="B13" s="12">
        <f>SUM(B14:B16)</f>
        <v>10549800</v>
      </c>
    </row>
    <row r="14" spans="1:4" x14ac:dyDescent="0.25">
      <c r="A14" s="10" t="s">
        <v>355</v>
      </c>
      <c r="B14" s="13">
        <f>'PERESUP 2024'!E166</f>
        <v>10549800</v>
      </c>
      <c r="C14" s="16"/>
      <c r="D14" s="16"/>
    </row>
    <row r="15" spans="1:4" x14ac:dyDescent="0.25">
      <c r="A15" s="10"/>
      <c r="B15" s="13"/>
      <c r="D15" s="17"/>
    </row>
    <row r="16" spans="1:4" x14ac:dyDescent="0.25">
      <c r="A16" s="10"/>
      <c r="B16" s="13">
        <f>B35</f>
        <v>0</v>
      </c>
      <c r="C16" s="3"/>
    </row>
    <row r="17" spans="1:5" x14ac:dyDescent="0.25">
      <c r="A17" s="18"/>
      <c r="B17" s="19"/>
      <c r="C17" s="20"/>
    </row>
    <row r="18" spans="1:5" s="9" customFormat="1" ht="18.75" x14ac:dyDescent="0.3">
      <c r="A18" s="7" t="s">
        <v>12</v>
      </c>
      <c r="B18" s="21">
        <f t="shared" ref="B18" si="0">B29+B38</f>
        <v>242646772.99953565</v>
      </c>
      <c r="C18" s="22"/>
      <c r="E18" s="22"/>
    </row>
    <row r="19" spans="1:5" x14ac:dyDescent="0.25">
      <c r="A19" s="10"/>
      <c r="B19" s="13"/>
    </row>
    <row r="20" spans="1:5" x14ac:dyDescent="0.25">
      <c r="A20" s="10" t="s">
        <v>243</v>
      </c>
      <c r="B20" s="23">
        <f>'PERESUP 2024'!D162</f>
        <v>20222870.2663</v>
      </c>
    </row>
    <row r="21" spans="1:5" x14ac:dyDescent="0.25">
      <c r="A21" s="10" t="s">
        <v>241</v>
      </c>
      <c r="B21" s="23">
        <v>0</v>
      </c>
    </row>
    <row r="22" spans="1:5" ht="6.75" customHeight="1" x14ac:dyDescent="0.25">
      <c r="A22" s="10"/>
      <c r="B22" s="13"/>
    </row>
    <row r="23" spans="1:5" x14ac:dyDescent="0.25">
      <c r="A23" s="10" t="s">
        <v>242</v>
      </c>
      <c r="B23" s="13">
        <f>'PERESUP 2024'!D163</f>
        <v>12252739.556254983</v>
      </c>
    </row>
    <row r="24" spans="1:5" x14ac:dyDescent="0.25">
      <c r="A24" s="10" t="s">
        <v>240</v>
      </c>
      <c r="B24" s="13">
        <f>'PERESUP 2024'!E163</f>
        <v>5000000</v>
      </c>
    </row>
    <row r="25" spans="1:5" ht="8.25" customHeight="1" x14ac:dyDescent="0.25">
      <c r="A25" s="10"/>
      <c r="B25" s="13"/>
    </row>
    <row r="26" spans="1:5" x14ac:dyDescent="0.25">
      <c r="A26" s="10" t="s">
        <v>15</v>
      </c>
      <c r="B26" s="13">
        <f>'PERESUP 2024'!D164</f>
        <v>198701188.56528068</v>
      </c>
      <c r="C26" s="24"/>
      <c r="D26" s="3"/>
    </row>
    <row r="27" spans="1:5" x14ac:dyDescent="0.25">
      <c r="A27" s="10" t="s">
        <v>16</v>
      </c>
      <c r="B27" s="13">
        <f>'PERESUP 2024'!E164</f>
        <v>5549800</v>
      </c>
      <c r="C27" s="24"/>
      <c r="D27" s="3"/>
    </row>
    <row r="28" spans="1:5" x14ac:dyDescent="0.25">
      <c r="A28" s="10"/>
      <c r="B28" s="13"/>
      <c r="C28" s="24"/>
      <c r="D28" s="3"/>
    </row>
    <row r="29" spans="1:5" x14ac:dyDescent="0.25">
      <c r="A29" s="26" t="s">
        <v>17</v>
      </c>
      <c r="B29" s="27">
        <f>SUM(B20:B28)</f>
        <v>241726598.38783565</v>
      </c>
      <c r="C29" s="3"/>
      <c r="D29" s="16"/>
    </row>
    <row r="30" spans="1:5" x14ac:dyDescent="0.25">
      <c r="A30" s="10"/>
      <c r="B30" s="13"/>
    </row>
    <row r="31" spans="1:5" ht="30" x14ac:dyDescent="0.25">
      <c r="A31" s="28" t="s">
        <v>18</v>
      </c>
      <c r="B31" s="13">
        <v>0</v>
      </c>
    </row>
    <row r="32" spans="1:5" x14ac:dyDescent="0.25">
      <c r="A32" s="28"/>
      <c r="B32" s="13"/>
      <c r="C32" s="3"/>
      <c r="D32" s="29"/>
      <c r="E32" s="3"/>
    </row>
    <row r="33" spans="1:5" x14ac:dyDescent="0.25">
      <c r="A33" s="10" t="s">
        <v>19</v>
      </c>
      <c r="B33" s="13">
        <v>920174.61169999989</v>
      </c>
      <c r="C33" s="30"/>
      <c r="D33" s="3"/>
      <c r="E33" s="3"/>
    </row>
    <row r="34" spans="1:5" x14ac:dyDescent="0.25">
      <c r="A34" s="10"/>
      <c r="B34" s="13"/>
      <c r="C34" s="30"/>
      <c r="D34" s="3"/>
      <c r="E34" s="3"/>
    </row>
    <row r="35" spans="1:5" x14ac:dyDescent="0.25">
      <c r="A35" s="10" t="s">
        <v>20</v>
      </c>
      <c r="B35" s="13">
        <v>0</v>
      </c>
      <c r="C35" s="3"/>
      <c r="D35" s="29"/>
      <c r="E35" s="3"/>
    </row>
    <row r="36" spans="1:5" x14ac:dyDescent="0.25">
      <c r="A36" s="10"/>
      <c r="B36" s="13"/>
      <c r="C36" s="29"/>
      <c r="D36" s="3"/>
      <c r="E36" s="3"/>
    </row>
    <row r="37" spans="1:5" x14ac:dyDescent="0.25">
      <c r="A37" s="10" t="s">
        <v>221</v>
      </c>
      <c r="B37" s="13"/>
      <c r="C37" s="3"/>
      <c r="D37" s="3"/>
      <c r="E37" s="3"/>
    </row>
    <row r="38" spans="1:5" ht="12" customHeight="1" x14ac:dyDescent="0.25">
      <c r="A38" s="26" t="s">
        <v>17</v>
      </c>
      <c r="B38" s="27">
        <f t="shared" ref="B38" si="1">SUM(B31:B37)</f>
        <v>920174.61169999989</v>
      </c>
      <c r="C38" s="3"/>
    </row>
    <row r="39" spans="1:5" ht="6" customHeight="1" x14ac:dyDescent="0.25">
      <c r="A39" s="10"/>
      <c r="B39" s="13"/>
    </row>
    <row r="40" spans="1:5" s="1" customFormat="1" ht="15.75" x14ac:dyDescent="0.25">
      <c r="A40" s="31" t="s">
        <v>22</v>
      </c>
      <c r="B40" s="32">
        <f>B8-B18</f>
        <v>0</v>
      </c>
      <c r="C40" s="25"/>
      <c r="D40" s="3"/>
    </row>
    <row r="41" spans="1:5" x14ac:dyDescent="0.25">
      <c r="A41" s="18"/>
      <c r="B41" s="33"/>
    </row>
    <row r="42" spans="1:5" x14ac:dyDescent="0.25">
      <c r="B42" s="3"/>
    </row>
    <row r="43" spans="1:5" x14ac:dyDescent="0.25">
      <c r="B43" s="3"/>
    </row>
    <row r="44" spans="1:5" ht="15" customHeight="1" x14ac:dyDescent="0.25">
      <c r="A44" s="34"/>
      <c r="B44" s="25"/>
    </row>
    <row r="45" spans="1:5" x14ac:dyDescent="0.25">
      <c r="A45" s="35"/>
      <c r="B45" s="36"/>
    </row>
  </sheetData>
  <mergeCells count="2">
    <mergeCell ref="A3:B3"/>
    <mergeCell ref="A4:B4"/>
  </mergeCells>
  <printOptions horizontalCentered="1"/>
  <pageMargins left="0.15748031496062992" right="0.11811023622047245" top="0.43307086614173229" bottom="0.57999999999999996"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AA94-3A82-4EAF-8378-9F3EC40AA07E}">
  <sheetPr>
    <tabColor rgb="FFC00000"/>
  </sheetPr>
  <dimension ref="A1:F46"/>
  <sheetViews>
    <sheetView view="pageBreakPreview" zoomScaleNormal="100" zoomScaleSheetLayoutView="100" workbookViewId="0">
      <pane ySplit="6" topLeftCell="A7" activePane="bottomLeft" state="frozen"/>
      <selection activeCell="C6" sqref="C6"/>
      <selection pane="bottomLeft" activeCell="F33" sqref="F33"/>
    </sheetView>
  </sheetViews>
  <sheetFormatPr baseColWidth="10" defaultRowHeight="15" x14ac:dyDescent="0.25"/>
  <cols>
    <col min="1" max="1" width="34.5703125" customWidth="1"/>
    <col min="2" max="2" width="17.85546875" customWidth="1"/>
    <col min="3" max="3" width="22" customWidth="1"/>
    <col min="4" max="4" width="19.85546875" customWidth="1"/>
    <col min="5" max="5" width="3.85546875" hidden="1" customWidth="1"/>
    <col min="6" max="6" width="20.140625" customWidth="1"/>
    <col min="7" max="7" width="1.140625" customWidth="1"/>
  </cols>
  <sheetData>
    <row r="1" spans="1:6" ht="15.75" x14ac:dyDescent="0.25">
      <c r="A1" s="37"/>
      <c r="B1" s="337" t="s">
        <v>3</v>
      </c>
      <c r="C1" s="337"/>
      <c r="D1" s="337"/>
      <c r="E1" s="303"/>
      <c r="F1" s="303"/>
    </row>
    <row r="2" spans="1:6" ht="15.75" x14ac:dyDescent="0.25">
      <c r="A2" s="37"/>
      <c r="B2" s="337" t="s">
        <v>317</v>
      </c>
      <c r="C2" s="337"/>
      <c r="D2" s="337"/>
      <c r="E2" s="303"/>
      <c r="F2" s="303"/>
    </row>
    <row r="3" spans="1:6" ht="21" x14ac:dyDescent="0.35">
      <c r="A3" s="255"/>
      <c r="B3" s="338" t="s">
        <v>318</v>
      </c>
      <c r="C3" s="338"/>
      <c r="D3" s="338"/>
      <c r="E3" s="255"/>
      <c r="F3" s="255"/>
    </row>
    <row r="4" spans="1:6" ht="21" x14ac:dyDescent="0.35">
      <c r="A4" s="255"/>
      <c r="B4" s="255"/>
      <c r="C4" s="255"/>
      <c r="D4" s="255"/>
      <c r="E4" s="255"/>
      <c r="F4" s="255"/>
    </row>
    <row r="5" spans="1:6" x14ac:dyDescent="0.25">
      <c r="A5" s="37"/>
      <c r="B5" s="279"/>
      <c r="C5" s="279"/>
      <c r="D5" s="279"/>
      <c r="E5" s="280"/>
      <c r="F5" s="281"/>
    </row>
    <row r="6" spans="1:6" ht="30.75" thickBot="1" x14ac:dyDescent="0.3">
      <c r="A6" s="305" t="s">
        <v>2</v>
      </c>
      <c r="B6" s="306" t="s">
        <v>319</v>
      </c>
      <c r="C6" s="306" t="s">
        <v>320</v>
      </c>
      <c r="D6" s="306" t="s">
        <v>321</v>
      </c>
      <c r="E6" s="306"/>
      <c r="F6" s="307" t="s">
        <v>1</v>
      </c>
    </row>
    <row r="7" spans="1:6" x14ac:dyDescent="0.25">
      <c r="A7" s="282"/>
      <c r="B7" s="282"/>
      <c r="C7" s="282"/>
      <c r="D7" s="282"/>
      <c r="E7" s="282"/>
      <c r="F7" s="282"/>
    </row>
    <row r="8" spans="1:6" ht="18.75" x14ac:dyDescent="0.3">
      <c r="A8" s="283" t="s">
        <v>12</v>
      </c>
      <c r="B8" s="284">
        <f t="shared" ref="B8:E8" si="0">B15+B28+B42</f>
        <v>183574</v>
      </c>
      <c r="C8" s="284">
        <f t="shared" si="0"/>
        <v>1973815</v>
      </c>
      <c r="D8" s="284">
        <f t="shared" si="0"/>
        <v>230489383.99953565</v>
      </c>
      <c r="E8" s="284">
        <f t="shared" si="0"/>
        <v>0</v>
      </c>
      <c r="F8" s="284">
        <f>B8+C8+D8</f>
        <v>232646772.99953565</v>
      </c>
    </row>
    <row r="9" spans="1:6" x14ac:dyDescent="0.25">
      <c r="A9" s="285"/>
      <c r="B9" s="286"/>
      <c r="C9" s="286"/>
      <c r="D9" s="286"/>
      <c r="E9" s="286"/>
      <c r="F9" s="286"/>
    </row>
    <row r="10" spans="1:6" x14ac:dyDescent="0.25">
      <c r="A10" s="285" t="s">
        <v>13</v>
      </c>
      <c r="B10" s="286">
        <v>0</v>
      </c>
      <c r="C10" s="286">
        <v>0</v>
      </c>
      <c r="D10" s="286">
        <v>20222870.2663</v>
      </c>
      <c r="E10" s="287"/>
      <c r="F10" s="288">
        <f>SUM(B10:E10)</f>
        <v>20222870.2663</v>
      </c>
    </row>
    <row r="11" spans="1:6" x14ac:dyDescent="0.25">
      <c r="A11" s="285"/>
      <c r="B11" s="286"/>
      <c r="C11" s="286"/>
      <c r="D11" s="286"/>
      <c r="E11" s="287"/>
      <c r="F11" s="286"/>
    </row>
    <row r="12" spans="1:6" x14ac:dyDescent="0.25">
      <c r="A12" s="285" t="s">
        <v>14</v>
      </c>
      <c r="B12" s="286">
        <v>113616</v>
      </c>
      <c r="C12" s="286">
        <v>131289.60000000001</v>
      </c>
      <c r="D12" s="286">
        <f>'PERESUP 2024'!AD44+'PERESUP 2024'!AF44</f>
        <v>12007833.956254983</v>
      </c>
      <c r="E12" s="287"/>
      <c r="F12" s="288">
        <f>SUM(B12:E12)</f>
        <v>12252739.556254983</v>
      </c>
    </row>
    <row r="13" spans="1:6" x14ac:dyDescent="0.25">
      <c r="A13" s="285"/>
      <c r="B13" s="286"/>
      <c r="C13" s="286"/>
      <c r="D13" s="286"/>
      <c r="E13" s="287"/>
      <c r="F13" s="286"/>
    </row>
    <row r="14" spans="1:6" x14ac:dyDescent="0.25">
      <c r="A14" s="285" t="s">
        <v>322</v>
      </c>
      <c r="B14" s="286">
        <v>69958</v>
      </c>
      <c r="C14" s="286">
        <v>1842525.4</v>
      </c>
      <c r="D14" s="286">
        <f>'PERESUP 2024'!AD80+'PERESUP 2024'!AF80</f>
        <v>197338505.16528067</v>
      </c>
      <c r="E14" s="287"/>
      <c r="F14" s="288">
        <f>SUM(B14:E14)</f>
        <v>199250988.56528068</v>
      </c>
    </row>
    <row r="15" spans="1:6" x14ac:dyDescent="0.25">
      <c r="A15" s="289" t="s">
        <v>17</v>
      </c>
      <c r="B15" s="288">
        <f t="shared" ref="B15:F15" si="1">SUM(B10:B14)</f>
        <v>183574</v>
      </c>
      <c r="C15" s="288">
        <f t="shared" si="1"/>
        <v>1973815</v>
      </c>
      <c r="D15" s="288">
        <f t="shared" si="1"/>
        <v>229569209.38783565</v>
      </c>
      <c r="E15" s="288">
        <f t="shared" si="1"/>
        <v>0</v>
      </c>
      <c r="F15" s="288">
        <f t="shared" si="1"/>
        <v>231726598.38783565</v>
      </c>
    </row>
    <row r="16" spans="1:6" x14ac:dyDescent="0.25">
      <c r="A16" s="285"/>
      <c r="B16" s="290"/>
      <c r="C16" s="290"/>
      <c r="D16" s="290"/>
      <c r="E16" s="290"/>
      <c r="F16" s="286"/>
    </row>
    <row r="17" spans="1:6" ht="45" x14ac:dyDescent="0.25">
      <c r="A17" s="291" t="s">
        <v>18</v>
      </c>
      <c r="B17" s="286">
        <v>0</v>
      </c>
      <c r="C17" s="286">
        <v>0</v>
      </c>
      <c r="D17" s="286">
        <v>0</v>
      </c>
      <c r="E17" s="286">
        <v>0</v>
      </c>
      <c r="F17" s="286">
        <v>0</v>
      </c>
    </row>
    <row r="18" spans="1:6" x14ac:dyDescent="0.25">
      <c r="A18" s="291"/>
      <c r="B18" s="286"/>
      <c r="C18" s="286"/>
      <c r="D18" s="286"/>
      <c r="E18" s="286"/>
      <c r="F18" s="286"/>
    </row>
    <row r="19" spans="1:6" x14ac:dyDescent="0.25">
      <c r="A19" s="291" t="s">
        <v>323</v>
      </c>
      <c r="B19" s="286">
        <v>0</v>
      </c>
      <c r="C19" s="286">
        <v>0</v>
      </c>
      <c r="D19" s="286">
        <v>920174.61169999989</v>
      </c>
      <c r="E19" s="286"/>
      <c r="F19" s="288">
        <f>SUM(B19:E19)</f>
        <v>920174.61169999989</v>
      </c>
    </row>
    <row r="20" spans="1:6" x14ac:dyDescent="0.25">
      <c r="A20" s="285"/>
      <c r="B20" s="286"/>
      <c r="C20" s="286"/>
      <c r="D20" s="286"/>
      <c r="E20" s="286"/>
      <c r="F20" s="288"/>
    </row>
    <row r="21" spans="1:6" x14ac:dyDescent="0.25">
      <c r="A21" s="285" t="s">
        <v>20</v>
      </c>
      <c r="B21" s="286"/>
      <c r="C21" s="286"/>
      <c r="D21" s="286"/>
      <c r="E21" s="287"/>
      <c r="F21" s="288">
        <f>SUM(B21:E21)</f>
        <v>0</v>
      </c>
    </row>
    <row r="22" spans="1:6" x14ac:dyDescent="0.25">
      <c r="A22" s="285"/>
      <c r="B22" s="286">
        <v>0</v>
      </c>
      <c r="C22" s="286">
        <v>0</v>
      </c>
      <c r="D22" s="286">
        <v>0</v>
      </c>
      <c r="E22" s="288"/>
      <c r="F22" s="288"/>
    </row>
    <row r="23" spans="1:6" x14ac:dyDescent="0.25">
      <c r="A23" s="285" t="s">
        <v>324</v>
      </c>
      <c r="B23" s="286"/>
      <c r="C23" s="286"/>
      <c r="D23" s="286"/>
      <c r="E23" s="288"/>
      <c r="F23" s="288">
        <f>SUM(E23)</f>
        <v>0</v>
      </c>
    </row>
    <row r="24" spans="1:6" x14ac:dyDescent="0.25">
      <c r="A24" s="285"/>
      <c r="B24" s="286"/>
      <c r="C24" s="286"/>
      <c r="D24" s="286"/>
      <c r="E24" s="286"/>
      <c r="F24" s="288"/>
    </row>
    <row r="25" spans="1:6" x14ac:dyDescent="0.25">
      <c r="A25" s="285" t="s">
        <v>325</v>
      </c>
      <c r="B25" s="288">
        <f>SUM(B26:B27)</f>
        <v>0</v>
      </c>
      <c r="C25" s="288">
        <f t="shared" ref="C25:E25" si="2">SUM(C26:C27)</f>
        <v>0</v>
      </c>
      <c r="D25" s="288">
        <f t="shared" si="2"/>
        <v>0</v>
      </c>
      <c r="E25" s="288">
        <f t="shared" si="2"/>
        <v>0</v>
      </c>
      <c r="F25" s="288">
        <f>SUM(B25:E25)</f>
        <v>0</v>
      </c>
    </row>
    <row r="26" spans="1:6" x14ac:dyDescent="0.25">
      <c r="A26" s="285"/>
      <c r="B26" s="286"/>
      <c r="C26" s="286"/>
      <c r="D26" s="286"/>
      <c r="E26" s="286">
        <v>0</v>
      </c>
      <c r="F26" s="288">
        <f>SUM(B26:E26)</f>
        <v>0</v>
      </c>
    </row>
    <row r="27" spans="1:6" hidden="1" x14ac:dyDescent="0.25">
      <c r="A27" s="285"/>
      <c r="B27" s="286"/>
      <c r="C27" s="286"/>
      <c r="D27" s="286"/>
      <c r="E27" s="286"/>
      <c r="F27" s="286">
        <f>SUM(B27:E27)</f>
        <v>0</v>
      </c>
    </row>
    <row r="28" spans="1:6" x14ac:dyDescent="0.25">
      <c r="A28" s="289" t="s">
        <v>17</v>
      </c>
      <c r="B28" s="288">
        <f>SUM(B19:B25)</f>
        <v>0</v>
      </c>
      <c r="C28" s="288">
        <f>C21+C25</f>
        <v>0</v>
      </c>
      <c r="D28" s="288">
        <f>D17+D19+D21+D23+D25</f>
        <v>920174.61169999989</v>
      </c>
      <c r="E28" s="288">
        <f>SUM(E23,E21)+E25</f>
        <v>0</v>
      </c>
      <c r="F28" s="288">
        <f>B28+C28+D28</f>
        <v>920174.61169999989</v>
      </c>
    </row>
    <row r="29" spans="1:6" x14ac:dyDescent="0.25">
      <c r="A29" s="285"/>
      <c r="B29" s="286"/>
      <c r="C29" s="286"/>
      <c r="D29" s="286"/>
      <c r="E29" s="286"/>
      <c r="F29" s="286"/>
    </row>
    <row r="30" spans="1:6" x14ac:dyDescent="0.25">
      <c r="A30" s="292"/>
      <c r="B30" s="293"/>
      <c r="C30" s="293"/>
      <c r="D30" s="293"/>
      <c r="E30" s="293"/>
      <c r="F30" s="293"/>
    </row>
    <row r="31" spans="1:6" hidden="1" x14ac:dyDescent="0.25">
      <c r="A31" s="37"/>
      <c r="B31" s="294"/>
      <c r="C31" s="294"/>
      <c r="D31" s="294"/>
      <c r="E31" s="294"/>
      <c r="F31" s="294"/>
    </row>
    <row r="32" spans="1:6" hidden="1" x14ac:dyDescent="0.25">
      <c r="A32" s="37"/>
      <c r="B32" s="294"/>
      <c r="C32" s="294"/>
      <c r="D32" s="294"/>
      <c r="E32" s="294"/>
      <c r="F32" s="294"/>
    </row>
    <row r="33" spans="1:6" x14ac:dyDescent="0.25">
      <c r="A33" s="37"/>
      <c r="B33" s="295"/>
      <c r="C33" s="295"/>
      <c r="D33" s="295"/>
      <c r="E33" s="295"/>
      <c r="F33" s="295"/>
    </row>
    <row r="34" spans="1:6" hidden="1" x14ac:dyDescent="0.25">
      <c r="A34" s="296"/>
      <c r="B34" s="297"/>
      <c r="C34" s="297"/>
      <c r="D34" s="297"/>
      <c r="E34" s="297"/>
      <c r="F34" s="297"/>
    </row>
    <row r="35" spans="1:6" hidden="1" x14ac:dyDescent="0.25">
      <c r="A35" s="285"/>
      <c r="B35" s="298"/>
      <c r="C35" s="298"/>
      <c r="D35" s="298"/>
      <c r="E35" s="298"/>
      <c r="F35" s="298"/>
    </row>
    <row r="36" spans="1:6" hidden="1" x14ac:dyDescent="0.25">
      <c r="A36" s="299" t="s">
        <v>326</v>
      </c>
      <c r="B36" s="300">
        <v>0</v>
      </c>
      <c r="C36" s="300">
        <v>0</v>
      </c>
      <c r="D36" s="300">
        <v>0</v>
      </c>
      <c r="E36" s="300">
        <v>0</v>
      </c>
      <c r="F36" s="300">
        <v>0</v>
      </c>
    </row>
    <row r="37" spans="1:6" hidden="1" x14ac:dyDescent="0.25">
      <c r="A37" s="285" t="s">
        <v>327</v>
      </c>
      <c r="B37" s="300"/>
      <c r="C37" s="300"/>
      <c r="D37" s="300"/>
      <c r="E37" s="300"/>
      <c r="F37" s="298">
        <v>0</v>
      </c>
    </row>
    <row r="38" spans="1:6" hidden="1" x14ac:dyDescent="0.25">
      <c r="A38" s="285" t="s">
        <v>328</v>
      </c>
      <c r="B38" s="298"/>
      <c r="C38" s="298"/>
      <c r="D38" s="298"/>
      <c r="E38" s="298"/>
      <c r="F38" s="298">
        <v>0</v>
      </c>
    </row>
    <row r="39" spans="1:6" hidden="1" x14ac:dyDescent="0.25">
      <c r="A39" s="285" t="s">
        <v>329</v>
      </c>
      <c r="B39" s="298"/>
      <c r="C39" s="298"/>
      <c r="D39" s="298"/>
      <c r="E39" s="298"/>
      <c r="F39" s="298">
        <v>0</v>
      </c>
    </row>
    <row r="40" spans="1:6" hidden="1" x14ac:dyDescent="0.25">
      <c r="A40" s="285" t="s">
        <v>330</v>
      </c>
      <c r="B40" s="298"/>
      <c r="C40" s="298"/>
      <c r="D40" s="298"/>
      <c r="E40" s="298"/>
      <c r="F40" s="298">
        <v>0</v>
      </c>
    </row>
    <row r="41" spans="1:6" hidden="1" x14ac:dyDescent="0.25">
      <c r="A41" s="285"/>
      <c r="B41" s="298"/>
      <c r="C41" s="298"/>
      <c r="D41" s="298"/>
      <c r="E41" s="298"/>
      <c r="F41" s="298"/>
    </row>
    <row r="42" spans="1:6" hidden="1" x14ac:dyDescent="0.25">
      <c r="A42" s="299" t="s">
        <v>325</v>
      </c>
      <c r="B42" s="300">
        <f t="shared" ref="B42:E42" si="3">SUM(B43:B45)</f>
        <v>0</v>
      </c>
      <c r="C42" s="300">
        <f t="shared" si="3"/>
        <v>0</v>
      </c>
      <c r="D42" s="300">
        <f t="shared" si="3"/>
        <v>0</v>
      </c>
      <c r="E42" s="300">
        <f t="shared" si="3"/>
        <v>0</v>
      </c>
      <c r="F42" s="300">
        <f>SUM(B42:E42)</f>
        <v>0</v>
      </c>
    </row>
    <row r="43" spans="1:6" hidden="1" x14ac:dyDescent="0.25">
      <c r="A43" s="285" t="s">
        <v>331</v>
      </c>
      <c r="B43" s="298"/>
      <c r="C43" s="298"/>
      <c r="D43" s="298"/>
      <c r="E43" s="298"/>
      <c r="F43" s="300">
        <f>SUM(B43:E43)</f>
        <v>0</v>
      </c>
    </row>
    <row r="44" spans="1:6" hidden="1" x14ac:dyDescent="0.25">
      <c r="A44" s="285" t="s">
        <v>332</v>
      </c>
      <c r="B44" s="298"/>
      <c r="C44" s="298"/>
      <c r="D44" s="298"/>
      <c r="E44" s="298"/>
      <c r="F44" s="300"/>
    </row>
    <row r="45" spans="1:6" hidden="1" x14ac:dyDescent="0.25">
      <c r="A45" s="292" t="s">
        <v>333</v>
      </c>
      <c r="B45" s="301"/>
      <c r="C45" s="301"/>
      <c r="D45" s="301"/>
      <c r="E45" s="301"/>
      <c r="F45" s="302">
        <f>SUM(B45:E45)</f>
        <v>0</v>
      </c>
    </row>
    <row r="46" spans="1:6" x14ac:dyDescent="0.25">
      <c r="A46" s="37"/>
      <c r="B46" s="37"/>
      <c r="C46" s="37"/>
      <c r="D46" s="37"/>
      <c r="E46" s="37"/>
      <c r="F46" s="37"/>
    </row>
  </sheetData>
  <mergeCells count="3">
    <mergeCell ref="B3:D3"/>
    <mergeCell ref="B2:D2"/>
    <mergeCell ref="B1:D1"/>
  </mergeCells>
  <pageMargins left="2.0866141732283467"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4F85-87B0-4BCC-B2BF-5B0D33FC57B5}">
  <sheetPr>
    <tabColor rgb="FFC00000"/>
    <pageSetUpPr fitToPage="1"/>
  </sheetPr>
  <dimension ref="A1:AH182"/>
  <sheetViews>
    <sheetView zoomScale="90" zoomScaleNormal="90" workbookViewId="0">
      <pane ySplit="7" topLeftCell="A155" activePane="bottomLeft" state="frozen"/>
      <selection activeCell="BV18" sqref="BV18"/>
      <selection pane="bottomLeft" activeCell="E45" sqref="E45"/>
    </sheetView>
  </sheetViews>
  <sheetFormatPr baseColWidth="10" defaultRowHeight="15" x14ac:dyDescent="0.25"/>
  <cols>
    <col min="1" max="1" width="18" style="50" customWidth="1"/>
    <col min="2" max="2" width="48.7109375" style="50" bestFit="1" customWidth="1"/>
    <col min="3" max="3" width="16.85546875" style="50" customWidth="1"/>
    <col min="4" max="4" width="18.85546875" style="50" customWidth="1"/>
    <col min="5" max="5" width="26.7109375" style="50" bestFit="1" customWidth="1"/>
    <col min="6" max="6" width="17.28515625" style="49" customWidth="1"/>
    <col min="7" max="7" width="13.5703125" style="50" customWidth="1"/>
    <col min="8" max="8" width="48.7109375" style="50" bestFit="1" customWidth="1"/>
    <col min="9" max="9" width="14" style="50" bestFit="1" customWidth="1"/>
    <col min="10" max="10" width="16.7109375" style="50" customWidth="1"/>
    <col min="11" max="11" width="14.85546875" style="50" customWidth="1"/>
    <col min="12" max="12" width="13.140625" style="49" bestFit="1" customWidth="1"/>
    <col min="13" max="13" width="14.42578125" style="50" customWidth="1"/>
    <col min="14" max="14" width="48.7109375" style="50" bestFit="1" customWidth="1"/>
    <col min="15" max="15" width="17.28515625" style="50" customWidth="1"/>
    <col min="16" max="17" width="17.5703125" style="50" customWidth="1"/>
    <col min="18" max="18" width="15.28515625" style="50" customWidth="1"/>
    <col min="19" max="19" width="14.5703125" style="49" bestFit="1" customWidth="1"/>
    <col min="20" max="20" width="16.42578125" style="50" customWidth="1"/>
    <col min="21" max="21" width="48.7109375" style="50" bestFit="1" customWidth="1"/>
    <col min="22" max="22" width="14.28515625" style="50" customWidth="1"/>
    <col min="23" max="23" width="16.140625" style="50" customWidth="1"/>
    <col min="24" max="24" width="15.42578125" style="50" customWidth="1"/>
    <col min="25" max="25" width="14.140625" style="49" bestFit="1" customWidth="1"/>
    <col min="26" max="26" width="13.85546875" style="50" customWidth="1"/>
    <col min="27" max="27" width="48.7109375" style="50" bestFit="1" customWidth="1"/>
    <col min="28" max="28" width="23.5703125" style="50" customWidth="1"/>
    <col min="29" max="29" width="17" style="50" customWidth="1"/>
    <col min="30" max="30" width="25" style="50" bestFit="1" customWidth="1"/>
    <col min="31" max="31" width="24" style="49" hidden="1" customWidth="1"/>
    <col min="32" max="32" width="20.7109375" style="50" bestFit="1" customWidth="1"/>
    <col min="33" max="33" width="19.5703125" style="50" bestFit="1" customWidth="1"/>
    <col min="34" max="34" width="16" style="50" bestFit="1" customWidth="1"/>
    <col min="35" max="16384" width="11.42578125" style="50"/>
  </cols>
  <sheetData>
    <row r="1" spans="1:32" s="47" customFormat="1" ht="23.25" x14ac:dyDescent="0.35">
      <c r="A1" s="342" t="s">
        <v>3</v>
      </c>
      <c r="B1" s="342"/>
      <c r="C1" s="342"/>
      <c r="D1" s="342"/>
      <c r="E1" s="342"/>
      <c r="G1" s="342" t="s">
        <v>3</v>
      </c>
      <c r="H1" s="342"/>
      <c r="I1" s="342"/>
      <c r="J1" s="342"/>
      <c r="K1" s="342"/>
      <c r="M1" s="342" t="s">
        <v>3</v>
      </c>
      <c r="N1" s="342"/>
      <c r="O1" s="342"/>
      <c r="P1" s="342"/>
      <c r="Q1" s="342"/>
      <c r="R1" s="320"/>
      <c r="T1" s="342" t="s">
        <v>3</v>
      </c>
      <c r="U1" s="342"/>
      <c r="V1" s="342"/>
      <c r="W1" s="342"/>
      <c r="X1" s="342"/>
      <c r="Z1" s="342" t="s">
        <v>3</v>
      </c>
      <c r="AA1" s="342"/>
      <c r="AB1" s="342"/>
      <c r="AC1" s="342"/>
      <c r="AD1" s="342"/>
      <c r="AE1" s="342"/>
      <c r="AF1" s="342"/>
    </row>
    <row r="2" spans="1:32" s="48" customFormat="1" ht="12.75" customHeight="1" x14ac:dyDescent="0.2">
      <c r="A2" s="344" t="s">
        <v>345</v>
      </c>
      <c r="B2" s="344"/>
      <c r="C2" s="344"/>
      <c r="D2" s="344"/>
      <c r="E2" s="344"/>
      <c r="G2" s="344" t="s">
        <v>345</v>
      </c>
      <c r="H2" s="344"/>
      <c r="I2" s="344"/>
      <c r="J2" s="344"/>
      <c r="K2" s="344"/>
      <c r="M2" s="344" t="s">
        <v>345</v>
      </c>
      <c r="N2" s="344"/>
      <c r="O2" s="344"/>
      <c r="P2" s="344"/>
      <c r="Q2" s="344"/>
      <c r="R2" s="318"/>
      <c r="T2" s="344" t="s">
        <v>345</v>
      </c>
      <c r="U2" s="344"/>
      <c r="V2" s="344"/>
      <c r="W2" s="344"/>
      <c r="X2" s="344"/>
      <c r="Z2" s="344" t="s">
        <v>345</v>
      </c>
      <c r="AA2" s="344"/>
      <c r="AB2" s="344"/>
      <c r="AC2" s="344"/>
      <c r="AD2" s="344"/>
      <c r="AE2" s="344"/>
      <c r="AF2" s="344"/>
    </row>
    <row r="3" spans="1:32" s="48" customFormat="1" ht="12.75" x14ac:dyDescent="0.2">
      <c r="A3" s="343" t="s">
        <v>115</v>
      </c>
      <c r="B3" s="343"/>
      <c r="C3" s="343"/>
      <c r="D3" s="343"/>
      <c r="E3" s="343"/>
      <c r="G3" s="343" t="s">
        <v>113</v>
      </c>
      <c r="H3" s="343"/>
      <c r="I3" s="343"/>
      <c r="J3" s="343"/>
      <c r="K3" s="343"/>
      <c r="M3" s="343" t="s">
        <v>122</v>
      </c>
      <c r="N3" s="343"/>
      <c r="O3" s="343"/>
      <c r="P3" s="343"/>
      <c r="Q3" s="343"/>
      <c r="R3" s="319"/>
      <c r="T3" s="343" t="s">
        <v>123</v>
      </c>
      <c r="U3" s="343"/>
      <c r="V3" s="343"/>
      <c r="W3" s="343"/>
      <c r="X3" s="343"/>
      <c r="Z3" s="343" t="s">
        <v>114</v>
      </c>
      <c r="AA3" s="343"/>
      <c r="AB3" s="343"/>
      <c r="AC3" s="343"/>
      <c r="AD3" s="343"/>
      <c r="AE3" s="343"/>
      <c r="AF3" s="343"/>
    </row>
    <row r="4" spans="1:32" s="49" customFormat="1" ht="19.5" thickBot="1" x14ac:dyDescent="0.35">
      <c r="A4" s="245"/>
      <c r="B4" s="245"/>
      <c r="C4" s="245"/>
      <c r="D4" s="245"/>
      <c r="E4" s="245"/>
      <c r="G4" s="349" t="s">
        <v>334</v>
      </c>
      <c r="H4" s="349"/>
      <c r="I4" s="349"/>
      <c r="J4" s="349"/>
      <c r="K4" s="349"/>
      <c r="M4" s="349" t="s">
        <v>320</v>
      </c>
      <c r="N4" s="349"/>
      <c r="O4" s="349"/>
      <c r="P4" s="349"/>
      <c r="Q4" s="349"/>
      <c r="R4" s="317"/>
      <c r="T4" s="245"/>
      <c r="U4" s="245"/>
      <c r="V4" s="245"/>
      <c r="W4" s="245"/>
      <c r="X4" s="245"/>
      <c r="Z4" s="349" t="s">
        <v>321</v>
      </c>
      <c r="AA4" s="349"/>
      <c r="AB4" s="349"/>
      <c r="AC4" s="349"/>
      <c r="AD4" s="349"/>
      <c r="AE4" s="349"/>
      <c r="AF4" s="349"/>
    </row>
    <row r="5" spans="1:32" s="49" customFormat="1" ht="15.75" thickBot="1" x14ac:dyDescent="0.3">
      <c r="C5" s="51"/>
      <c r="D5" s="51"/>
      <c r="E5" s="51"/>
      <c r="I5" s="51"/>
      <c r="J5" s="51"/>
      <c r="K5" s="51"/>
      <c r="L5" s="52"/>
      <c r="O5" s="51"/>
      <c r="P5" s="51"/>
      <c r="Q5" s="51"/>
      <c r="R5" s="51"/>
      <c r="V5" s="51"/>
      <c r="W5" s="51"/>
      <c r="X5" s="51"/>
      <c r="Y5" s="53"/>
      <c r="AB5" s="51"/>
      <c r="AC5" s="51"/>
      <c r="AD5" s="51"/>
      <c r="AE5" s="53"/>
      <c r="AF5" s="51"/>
    </row>
    <row r="6" spans="1:32" s="56" customFormat="1" ht="11.25" customHeight="1" x14ac:dyDescent="0.2">
      <c r="A6" s="345" t="s">
        <v>80</v>
      </c>
      <c r="B6" s="347" t="s">
        <v>83</v>
      </c>
      <c r="C6" s="347" t="s">
        <v>222</v>
      </c>
      <c r="D6" s="347" t="s">
        <v>223</v>
      </c>
      <c r="E6" s="340" t="s">
        <v>350</v>
      </c>
      <c r="F6" s="54"/>
      <c r="G6" s="340" t="s">
        <v>80</v>
      </c>
      <c r="H6" s="340" t="s">
        <v>83</v>
      </c>
      <c r="I6" s="340" t="s">
        <v>222</v>
      </c>
      <c r="J6" s="340" t="s">
        <v>223</v>
      </c>
      <c r="K6" s="340" t="s">
        <v>350</v>
      </c>
      <c r="L6" s="55"/>
      <c r="M6" s="340" t="s">
        <v>80</v>
      </c>
      <c r="N6" s="340" t="s">
        <v>83</v>
      </c>
      <c r="O6" s="340" t="s">
        <v>222</v>
      </c>
      <c r="P6" s="340" t="s">
        <v>223</v>
      </c>
      <c r="Q6" s="340" t="s">
        <v>349</v>
      </c>
      <c r="R6" s="340" t="s">
        <v>348</v>
      </c>
      <c r="S6" s="54"/>
      <c r="T6" s="340" t="s">
        <v>80</v>
      </c>
      <c r="U6" s="340" t="s">
        <v>83</v>
      </c>
      <c r="V6" s="340" t="s">
        <v>222</v>
      </c>
      <c r="W6" s="340" t="s">
        <v>223</v>
      </c>
      <c r="X6" s="340" t="s">
        <v>350</v>
      </c>
      <c r="Y6" s="55"/>
      <c r="Z6" s="340" t="s">
        <v>80</v>
      </c>
      <c r="AA6" s="340" t="s">
        <v>83</v>
      </c>
      <c r="AB6" s="340" t="s">
        <v>222</v>
      </c>
      <c r="AC6" s="340" t="s">
        <v>223</v>
      </c>
      <c r="AD6" s="340" t="s">
        <v>349</v>
      </c>
      <c r="AE6" s="55"/>
      <c r="AF6" s="340" t="s">
        <v>348</v>
      </c>
    </row>
    <row r="7" spans="1:32" s="56" customFormat="1" ht="31.5" customHeight="1" thickBot="1" x14ac:dyDescent="0.25">
      <c r="A7" s="346"/>
      <c r="B7" s="348"/>
      <c r="C7" s="348"/>
      <c r="D7" s="348"/>
      <c r="E7" s="341"/>
      <c r="F7" s="54"/>
      <c r="G7" s="341"/>
      <c r="H7" s="341"/>
      <c r="I7" s="341"/>
      <c r="J7" s="341"/>
      <c r="K7" s="341"/>
      <c r="L7" s="54"/>
      <c r="M7" s="341"/>
      <c r="N7" s="341"/>
      <c r="O7" s="341"/>
      <c r="P7" s="341"/>
      <c r="Q7" s="341"/>
      <c r="R7" s="341"/>
      <c r="S7" s="54"/>
      <c r="T7" s="341"/>
      <c r="U7" s="341"/>
      <c r="V7" s="341"/>
      <c r="W7" s="341"/>
      <c r="X7" s="341"/>
      <c r="Y7" s="54"/>
      <c r="Z7" s="341"/>
      <c r="AA7" s="341"/>
      <c r="AB7" s="341"/>
      <c r="AC7" s="341"/>
      <c r="AD7" s="341"/>
      <c r="AE7" s="54"/>
      <c r="AF7" s="341"/>
    </row>
    <row r="8" spans="1:32" s="54" customFormat="1" ht="11.25" x14ac:dyDescent="0.2">
      <c r="A8" s="79"/>
      <c r="B8" s="38"/>
      <c r="C8" s="38"/>
      <c r="D8" s="38"/>
      <c r="E8" s="38"/>
      <c r="G8" s="79"/>
      <c r="H8" s="38"/>
      <c r="I8" s="38"/>
      <c r="J8" s="38"/>
      <c r="K8" s="38"/>
      <c r="M8" s="79"/>
      <c r="N8" s="38"/>
      <c r="O8" s="38"/>
      <c r="P8" s="38"/>
      <c r="Q8" s="38"/>
      <c r="R8" s="327"/>
      <c r="T8" s="79"/>
      <c r="U8" s="38"/>
      <c r="V8" s="38"/>
      <c r="W8" s="38"/>
      <c r="X8" s="38"/>
      <c r="Z8" s="79"/>
      <c r="AA8" s="38"/>
      <c r="AB8" s="38"/>
      <c r="AC8" s="38"/>
      <c r="AD8" s="38"/>
      <c r="AF8" s="38"/>
    </row>
    <row r="9" spans="1:32" s="54" customFormat="1" x14ac:dyDescent="0.25">
      <c r="A9" s="248">
        <v>1000</v>
      </c>
      <c r="B9" s="248" t="s">
        <v>0</v>
      </c>
      <c r="C9" s="249">
        <v>18791893.550000001</v>
      </c>
      <c r="D9" s="249">
        <v>9956046.2899999991</v>
      </c>
      <c r="E9" s="249">
        <f>SUM(E10:E43)</f>
        <v>20222870.2663</v>
      </c>
      <c r="F9" s="57"/>
      <c r="G9" s="250">
        <v>1000</v>
      </c>
      <c r="H9" s="250" t="s">
        <v>0</v>
      </c>
      <c r="I9" s="251">
        <v>0</v>
      </c>
      <c r="J9" s="251">
        <v>0</v>
      </c>
      <c r="K9" s="251">
        <f>SUM(K10:K43)</f>
        <v>0</v>
      </c>
      <c r="L9" s="49"/>
      <c r="M9" s="304">
        <v>1000</v>
      </c>
      <c r="N9" s="250" t="s">
        <v>0</v>
      </c>
      <c r="O9" s="251">
        <v>0</v>
      </c>
      <c r="P9" s="251">
        <v>0</v>
      </c>
      <c r="Q9" s="251">
        <f>SUM(Q10:Q43)</f>
        <v>0</v>
      </c>
      <c r="R9" s="251">
        <f>SUM(R10:R43)</f>
        <v>0</v>
      </c>
      <c r="S9" s="49"/>
      <c r="T9" s="304">
        <v>1000</v>
      </c>
      <c r="U9" s="250" t="s">
        <v>0</v>
      </c>
      <c r="V9" s="251">
        <v>0</v>
      </c>
      <c r="W9" s="251">
        <v>0</v>
      </c>
      <c r="X9" s="251">
        <f>SUM(X10:X43)</f>
        <v>0</v>
      </c>
      <c r="Y9" s="49"/>
      <c r="Z9" s="304">
        <v>1000</v>
      </c>
      <c r="AA9" s="250" t="s">
        <v>0</v>
      </c>
      <c r="AB9" s="251">
        <v>18791893.550000001</v>
      </c>
      <c r="AC9" s="251">
        <v>9956046.2899999991</v>
      </c>
      <c r="AD9" s="251">
        <f>SUM(AD10:AD43)</f>
        <v>20222870.2663</v>
      </c>
      <c r="AE9" s="49"/>
      <c r="AF9" s="251">
        <f>SUM(AF10:AF43)</f>
        <v>0</v>
      </c>
    </row>
    <row r="10" spans="1:32" s="54" customFormat="1" ht="11.25" x14ac:dyDescent="0.2">
      <c r="A10" s="246" t="s">
        <v>24</v>
      </c>
      <c r="B10" s="40" t="s">
        <v>25</v>
      </c>
      <c r="C10" s="247">
        <v>7274352.96</v>
      </c>
      <c r="D10" s="247">
        <v>3974211.46</v>
      </c>
      <c r="E10" s="247">
        <f>K10+Q10+X10+AD10+AF10+R10</f>
        <v>7392961.5480000004</v>
      </c>
      <c r="F10" s="57"/>
      <c r="G10" s="80" t="s">
        <v>24</v>
      </c>
      <c r="H10" s="39" t="s">
        <v>25</v>
      </c>
      <c r="I10" s="46"/>
      <c r="J10" s="83">
        <v>0</v>
      </c>
      <c r="K10" s="84">
        <v>0</v>
      </c>
      <c r="L10" s="58"/>
      <c r="M10" s="80" t="s">
        <v>24</v>
      </c>
      <c r="N10" s="39" t="s">
        <v>25</v>
      </c>
      <c r="O10" s="85"/>
      <c r="P10" s="86">
        <v>0</v>
      </c>
      <c r="Q10" s="86">
        <v>0</v>
      </c>
      <c r="R10" s="86">
        <v>0</v>
      </c>
      <c r="S10" s="58"/>
      <c r="T10" s="80" t="s">
        <v>24</v>
      </c>
      <c r="U10" s="39" t="s">
        <v>25</v>
      </c>
      <c r="V10" s="85"/>
      <c r="W10" s="86">
        <v>0</v>
      </c>
      <c r="X10" s="86">
        <v>0</v>
      </c>
      <c r="Y10" s="58"/>
      <c r="Z10" s="80" t="s">
        <v>24</v>
      </c>
      <c r="AA10" s="39" t="s">
        <v>25</v>
      </c>
      <c r="AB10" s="44">
        <v>7274352.96</v>
      </c>
      <c r="AC10" s="43">
        <v>3974211.46</v>
      </c>
      <c r="AD10" s="44">
        <v>7392961.5480000004</v>
      </c>
      <c r="AE10" s="58"/>
      <c r="AF10" s="328">
        <v>0</v>
      </c>
    </row>
    <row r="11" spans="1:32" s="54" customFormat="1" ht="11.25" x14ac:dyDescent="0.2">
      <c r="A11" s="80" t="s">
        <v>84</v>
      </c>
      <c r="B11" s="39" t="s">
        <v>85</v>
      </c>
      <c r="C11" s="81">
        <v>0</v>
      </c>
      <c r="D11" s="81">
        <v>0</v>
      </c>
      <c r="E11" s="247">
        <f t="shared" ref="E11:E74" si="0">K11+Q11+X11+AD11+AF11+R11</f>
        <v>0</v>
      </c>
      <c r="F11" s="57"/>
      <c r="G11" s="80" t="s">
        <v>84</v>
      </c>
      <c r="H11" s="39" t="s">
        <v>85</v>
      </c>
      <c r="I11" s="46"/>
      <c r="J11" s="83">
        <v>0</v>
      </c>
      <c r="K11" s="84">
        <v>0</v>
      </c>
      <c r="L11" s="58"/>
      <c r="M11" s="80" t="s">
        <v>84</v>
      </c>
      <c r="N11" s="39" t="s">
        <v>85</v>
      </c>
      <c r="O11" s="85"/>
      <c r="P11" s="86">
        <v>0</v>
      </c>
      <c r="Q11" s="86">
        <v>0</v>
      </c>
      <c r="R11" s="86">
        <v>0</v>
      </c>
      <c r="S11" s="58"/>
      <c r="T11" s="80" t="s">
        <v>84</v>
      </c>
      <c r="U11" s="39" t="s">
        <v>85</v>
      </c>
      <c r="V11" s="85"/>
      <c r="W11" s="86">
        <v>0</v>
      </c>
      <c r="X11" s="86">
        <v>0</v>
      </c>
      <c r="Y11" s="58"/>
      <c r="Z11" s="80" t="s">
        <v>84</v>
      </c>
      <c r="AA11" s="39" t="s">
        <v>85</v>
      </c>
      <c r="AB11" s="44">
        <v>0</v>
      </c>
      <c r="AC11" s="43">
        <v>0</v>
      </c>
      <c r="AD11" s="44">
        <v>0</v>
      </c>
      <c r="AE11" s="58"/>
      <c r="AF11" s="328">
        <v>0</v>
      </c>
    </row>
    <row r="12" spans="1:32" s="54" customFormat="1" ht="11.25" x14ac:dyDescent="0.2">
      <c r="A12" s="80" t="s">
        <v>86</v>
      </c>
      <c r="B12" s="39" t="s">
        <v>87</v>
      </c>
      <c r="C12" s="81">
        <v>0</v>
      </c>
      <c r="D12" s="81">
        <v>0</v>
      </c>
      <c r="E12" s="247">
        <f t="shared" si="0"/>
        <v>0</v>
      </c>
      <c r="F12" s="57"/>
      <c r="G12" s="80" t="s">
        <v>86</v>
      </c>
      <c r="H12" s="39" t="s">
        <v>87</v>
      </c>
      <c r="I12" s="46"/>
      <c r="J12" s="83">
        <v>0</v>
      </c>
      <c r="K12" s="84">
        <v>0</v>
      </c>
      <c r="L12" s="58"/>
      <c r="M12" s="80" t="s">
        <v>86</v>
      </c>
      <c r="N12" s="39" t="s">
        <v>87</v>
      </c>
      <c r="O12" s="85"/>
      <c r="P12" s="86">
        <v>0</v>
      </c>
      <c r="Q12" s="86">
        <v>0</v>
      </c>
      <c r="R12" s="86">
        <v>0</v>
      </c>
      <c r="S12" s="58"/>
      <c r="T12" s="80" t="s">
        <v>86</v>
      </c>
      <c r="U12" s="39" t="s">
        <v>87</v>
      </c>
      <c r="V12" s="85"/>
      <c r="W12" s="86">
        <v>0</v>
      </c>
      <c r="X12" s="86">
        <v>0</v>
      </c>
      <c r="Y12" s="58"/>
      <c r="Z12" s="80" t="s">
        <v>86</v>
      </c>
      <c r="AA12" s="39" t="s">
        <v>87</v>
      </c>
      <c r="AB12" s="44">
        <v>0</v>
      </c>
      <c r="AC12" s="43">
        <v>0</v>
      </c>
      <c r="AD12" s="44">
        <v>0</v>
      </c>
      <c r="AE12" s="58"/>
      <c r="AF12" s="328">
        <v>0</v>
      </c>
    </row>
    <row r="13" spans="1:32" s="54" customFormat="1" ht="11.25" x14ac:dyDescent="0.2">
      <c r="A13" s="80" t="s">
        <v>26</v>
      </c>
      <c r="B13" s="39" t="s">
        <v>27</v>
      </c>
      <c r="C13" s="81">
        <v>719225.77</v>
      </c>
      <c r="D13" s="81">
        <v>203170.52999999997</v>
      </c>
      <c r="E13" s="247">
        <f t="shared" si="0"/>
        <v>757698.17550000024</v>
      </c>
      <c r="F13" s="57"/>
      <c r="G13" s="80" t="s">
        <v>26</v>
      </c>
      <c r="H13" s="39" t="s">
        <v>27</v>
      </c>
      <c r="I13" s="46"/>
      <c r="J13" s="83">
        <v>0</v>
      </c>
      <c r="K13" s="84">
        <v>0</v>
      </c>
      <c r="L13" s="58"/>
      <c r="M13" s="80" t="s">
        <v>26</v>
      </c>
      <c r="N13" s="39" t="s">
        <v>27</v>
      </c>
      <c r="O13" s="85"/>
      <c r="P13" s="86">
        <v>0</v>
      </c>
      <c r="Q13" s="86">
        <v>0</v>
      </c>
      <c r="R13" s="86">
        <v>0</v>
      </c>
      <c r="S13" s="58"/>
      <c r="T13" s="80" t="s">
        <v>26</v>
      </c>
      <c r="U13" s="39" t="s">
        <v>27</v>
      </c>
      <c r="V13" s="85"/>
      <c r="W13" s="86">
        <v>0</v>
      </c>
      <c r="X13" s="86">
        <v>0</v>
      </c>
      <c r="Y13" s="58"/>
      <c r="Z13" s="80" t="s">
        <v>26</v>
      </c>
      <c r="AA13" s="39" t="s">
        <v>27</v>
      </c>
      <c r="AB13" s="44">
        <v>719225.77</v>
      </c>
      <c r="AC13" s="43">
        <v>203170.52999999997</v>
      </c>
      <c r="AD13" s="44">
        <v>757698.17550000024</v>
      </c>
      <c r="AE13" s="58"/>
      <c r="AF13" s="328">
        <v>0</v>
      </c>
    </row>
    <row r="14" spans="1:32" s="54" customFormat="1" ht="11.25" x14ac:dyDescent="0.2">
      <c r="A14" s="80" t="s">
        <v>28</v>
      </c>
      <c r="B14" s="39" t="s">
        <v>29</v>
      </c>
      <c r="C14" s="81">
        <v>0</v>
      </c>
      <c r="D14" s="81">
        <v>0</v>
      </c>
      <c r="E14" s="247">
        <f t="shared" si="0"/>
        <v>0</v>
      </c>
      <c r="F14" s="57"/>
      <c r="G14" s="80" t="s">
        <v>28</v>
      </c>
      <c r="H14" s="39" t="s">
        <v>29</v>
      </c>
      <c r="I14" s="46"/>
      <c r="J14" s="83">
        <v>0</v>
      </c>
      <c r="K14" s="84">
        <v>0</v>
      </c>
      <c r="L14" s="58"/>
      <c r="M14" s="80" t="s">
        <v>28</v>
      </c>
      <c r="N14" s="39" t="s">
        <v>29</v>
      </c>
      <c r="O14" s="85"/>
      <c r="P14" s="86">
        <v>0</v>
      </c>
      <c r="Q14" s="86">
        <v>0</v>
      </c>
      <c r="R14" s="86">
        <v>0</v>
      </c>
      <c r="S14" s="58"/>
      <c r="T14" s="80" t="s">
        <v>28</v>
      </c>
      <c r="U14" s="39" t="s">
        <v>29</v>
      </c>
      <c r="V14" s="85"/>
      <c r="W14" s="86">
        <v>0</v>
      </c>
      <c r="X14" s="86">
        <v>0</v>
      </c>
      <c r="Y14" s="58"/>
      <c r="Z14" s="80" t="s">
        <v>28</v>
      </c>
      <c r="AA14" s="39" t="s">
        <v>29</v>
      </c>
      <c r="AB14" s="44">
        <v>0</v>
      </c>
      <c r="AC14" s="43">
        <v>0</v>
      </c>
      <c r="AD14" s="44">
        <v>0</v>
      </c>
      <c r="AE14" s="58"/>
      <c r="AF14" s="328">
        <v>0</v>
      </c>
    </row>
    <row r="15" spans="1:32" s="54" customFormat="1" ht="11.25" x14ac:dyDescent="0.2">
      <c r="A15" s="80" t="s">
        <v>30</v>
      </c>
      <c r="B15" s="39" t="s">
        <v>31</v>
      </c>
      <c r="C15" s="81">
        <v>0</v>
      </c>
      <c r="D15" s="81">
        <v>0</v>
      </c>
      <c r="E15" s="247">
        <f t="shared" si="0"/>
        <v>0</v>
      </c>
      <c r="F15" s="57"/>
      <c r="G15" s="80" t="s">
        <v>30</v>
      </c>
      <c r="H15" s="39" t="s">
        <v>31</v>
      </c>
      <c r="I15" s="46"/>
      <c r="J15" s="83">
        <v>0</v>
      </c>
      <c r="K15" s="84">
        <v>0</v>
      </c>
      <c r="L15" s="58"/>
      <c r="M15" s="80" t="s">
        <v>30</v>
      </c>
      <c r="N15" s="39" t="s">
        <v>31</v>
      </c>
      <c r="O15" s="85"/>
      <c r="P15" s="86">
        <v>0</v>
      </c>
      <c r="Q15" s="86">
        <v>0</v>
      </c>
      <c r="R15" s="86">
        <v>0</v>
      </c>
      <c r="S15" s="58"/>
      <c r="T15" s="80" t="s">
        <v>30</v>
      </c>
      <c r="U15" s="39" t="s">
        <v>31</v>
      </c>
      <c r="V15" s="85"/>
      <c r="W15" s="86">
        <v>0</v>
      </c>
      <c r="X15" s="86">
        <v>0</v>
      </c>
      <c r="Y15" s="58"/>
      <c r="Z15" s="80" t="s">
        <v>30</v>
      </c>
      <c r="AA15" s="39" t="s">
        <v>31</v>
      </c>
      <c r="AB15" s="44">
        <v>0</v>
      </c>
      <c r="AC15" s="43">
        <v>0</v>
      </c>
      <c r="AD15" s="44">
        <v>0</v>
      </c>
      <c r="AE15" s="58"/>
      <c r="AF15" s="328">
        <v>0</v>
      </c>
    </row>
    <row r="16" spans="1:32" s="54" customFormat="1" ht="11.25" x14ac:dyDescent="0.2">
      <c r="A16" s="80" t="s">
        <v>88</v>
      </c>
      <c r="B16" s="39" t="s">
        <v>89</v>
      </c>
      <c r="C16" s="81">
        <v>0</v>
      </c>
      <c r="D16" s="81">
        <v>0</v>
      </c>
      <c r="E16" s="247">
        <f t="shared" si="0"/>
        <v>0</v>
      </c>
      <c r="F16" s="57"/>
      <c r="G16" s="80" t="s">
        <v>88</v>
      </c>
      <c r="H16" s="39" t="s">
        <v>89</v>
      </c>
      <c r="I16" s="46"/>
      <c r="J16" s="83">
        <v>0</v>
      </c>
      <c r="K16" s="84">
        <v>0</v>
      </c>
      <c r="L16" s="58"/>
      <c r="M16" s="80" t="s">
        <v>88</v>
      </c>
      <c r="N16" s="39" t="s">
        <v>89</v>
      </c>
      <c r="O16" s="85"/>
      <c r="P16" s="86">
        <v>0</v>
      </c>
      <c r="Q16" s="86">
        <v>0</v>
      </c>
      <c r="R16" s="86">
        <v>0</v>
      </c>
      <c r="S16" s="58"/>
      <c r="T16" s="80" t="s">
        <v>88</v>
      </c>
      <c r="U16" s="39" t="s">
        <v>89</v>
      </c>
      <c r="V16" s="85"/>
      <c r="W16" s="86">
        <v>0</v>
      </c>
      <c r="X16" s="86">
        <v>0</v>
      </c>
      <c r="Y16" s="58"/>
      <c r="Z16" s="80" t="s">
        <v>88</v>
      </c>
      <c r="AA16" s="39" t="s">
        <v>89</v>
      </c>
      <c r="AB16" s="44">
        <v>0</v>
      </c>
      <c r="AC16" s="43">
        <v>0</v>
      </c>
      <c r="AD16" s="44">
        <v>0</v>
      </c>
      <c r="AE16" s="58"/>
      <c r="AF16" s="328">
        <v>0</v>
      </c>
    </row>
    <row r="17" spans="1:32" s="54" customFormat="1" ht="11.25" x14ac:dyDescent="0.2">
      <c r="A17" s="80" t="s">
        <v>32</v>
      </c>
      <c r="B17" s="39" t="s">
        <v>90</v>
      </c>
      <c r="C17" s="81">
        <v>288817.68</v>
      </c>
      <c r="D17" s="81">
        <v>186625.11</v>
      </c>
      <c r="E17" s="247">
        <f t="shared" si="0"/>
        <v>955061.47169999999</v>
      </c>
      <c r="F17" s="57"/>
      <c r="G17" s="80" t="s">
        <v>32</v>
      </c>
      <c r="H17" s="39" t="s">
        <v>90</v>
      </c>
      <c r="I17" s="46"/>
      <c r="J17" s="83">
        <v>0</v>
      </c>
      <c r="K17" s="84">
        <v>0</v>
      </c>
      <c r="L17" s="58"/>
      <c r="M17" s="80" t="s">
        <v>32</v>
      </c>
      <c r="N17" s="39" t="s">
        <v>90</v>
      </c>
      <c r="O17" s="85"/>
      <c r="P17" s="86">
        <v>0</v>
      </c>
      <c r="Q17" s="86">
        <v>0</v>
      </c>
      <c r="R17" s="86">
        <v>0</v>
      </c>
      <c r="S17" s="58"/>
      <c r="T17" s="80" t="s">
        <v>32</v>
      </c>
      <c r="U17" s="39" t="s">
        <v>90</v>
      </c>
      <c r="V17" s="85"/>
      <c r="W17" s="86">
        <v>0</v>
      </c>
      <c r="X17" s="86">
        <v>0</v>
      </c>
      <c r="Y17" s="58"/>
      <c r="Z17" s="80" t="s">
        <v>32</v>
      </c>
      <c r="AA17" s="39" t="s">
        <v>90</v>
      </c>
      <c r="AB17" s="44">
        <v>288817.68</v>
      </c>
      <c r="AC17" s="43">
        <v>186625.11</v>
      </c>
      <c r="AD17" s="44">
        <v>955061.47169999999</v>
      </c>
      <c r="AE17" s="58"/>
      <c r="AF17" s="328">
        <v>0</v>
      </c>
    </row>
    <row r="18" spans="1:32" s="54" customFormat="1" ht="11.25" x14ac:dyDescent="0.2">
      <c r="A18" s="80" t="s">
        <v>33</v>
      </c>
      <c r="B18" s="39" t="s">
        <v>91</v>
      </c>
      <c r="C18" s="81">
        <v>103722</v>
      </c>
      <c r="D18" s="81">
        <v>27231.75</v>
      </c>
      <c r="E18" s="247">
        <f t="shared" si="0"/>
        <v>60454.484999999971</v>
      </c>
      <c r="F18" s="57"/>
      <c r="G18" s="80" t="s">
        <v>33</v>
      </c>
      <c r="H18" s="39" t="s">
        <v>91</v>
      </c>
      <c r="I18" s="46"/>
      <c r="J18" s="83">
        <v>0</v>
      </c>
      <c r="K18" s="84">
        <v>0</v>
      </c>
      <c r="L18" s="58"/>
      <c r="M18" s="80" t="s">
        <v>33</v>
      </c>
      <c r="N18" s="39" t="s">
        <v>91</v>
      </c>
      <c r="O18" s="85"/>
      <c r="P18" s="86">
        <v>0</v>
      </c>
      <c r="Q18" s="86">
        <v>0</v>
      </c>
      <c r="R18" s="86">
        <v>0</v>
      </c>
      <c r="S18" s="58"/>
      <c r="T18" s="80" t="s">
        <v>33</v>
      </c>
      <c r="U18" s="39" t="s">
        <v>91</v>
      </c>
      <c r="V18" s="85"/>
      <c r="W18" s="86">
        <v>0</v>
      </c>
      <c r="X18" s="86">
        <v>0</v>
      </c>
      <c r="Y18" s="58"/>
      <c r="Z18" s="80" t="s">
        <v>33</v>
      </c>
      <c r="AA18" s="39" t="s">
        <v>91</v>
      </c>
      <c r="AB18" s="44">
        <v>103722</v>
      </c>
      <c r="AC18" s="43">
        <v>27231.75</v>
      </c>
      <c r="AD18" s="44">
        <v>60454.484999999971</v>
      </c>
      <c r="AE18" s="58"/>
      <c r="AF18" s="328">
        <v>0</v>
      </c>
    </row>
    <row r="19" spans="1:32" s="54" customFormat="1" ht="11.25" x14ac:dyDescent="0.2">
      <c r="A19" s="80" t="s">
        <v>34</v>
      </c>
      <c r="B19" s="39" t="s">
        <v>92</v>
      </c>
      <c r="C19" s="81">
        <v>123786.63</v>
      </c>
      <c r="D19" s="81">
        <v>0</v>
      </c>
      <c r="E19" s="247">
        <f t="shared" si="0"/>
        <v>126954.4185000001</v>
      </c>
      <c r="F19" s="57"/>
      <c r="G19" s="80" t="s">
        <v>34</v>
      </c>
      <c r="H19" s="39" t="s">
        <v>92</v>
      </c>
      <c r="I19" s="46"/>
      <c r="J19" s="83">
        <v>0</v>
      </c>
      <c r="K19" s="84">
        <v>0</v>
      </c>
      <c r="L19" s="58"/>
      <c r="M19" s="80" t="s">
        <v>34</v>
      </c>
      <c r="N19" s="39" t="s">
        <v>92</v>
      </c>
      <c r="O19" s="85"/>
      <c r="P19" s="86">
        <v>0</v>
      </c>
      <c r="Q19" s="86">
        <v>0</v>
      </c>
      <c r="R19" s="86">
        <v>0</v>
      </c>
      <c r="S19" s="58"/>
      <c r="T19" s="80" t="s">
        <v>34</v>
      </c>
      <c r="U19" s="39" t="s">
        <v>92</v>
      </c>
      <c r="V19" s="85"/>
      <c r="W19" s="86">
        <v>0</v>
      </c>
      <c r="X19" s="86">
        <v>0</v>
      </c>
      <c r="Y19" s="58"/>
      <c r="Z19" s="80" t="s">
        <v>34</v>
      </c>
      <c r="AA19" s="39" t="s">
        <v>92</v>
      </c>
      <c r="AB19" s="44">
        <v>123786.63</v>
      </c>
      <c r="AC19" s="43">
        <v>0</v>
      </c>
      <c r="AD19" s="44">
        <v>126954.4185000001</v>
      </c>
      <c r="AE19" s="58"/>
      <c r="AF19" s="328">
        <v>0</v>
      </c>
    </row>
    <row r="20" spans="1:32" s="54" customFormat="1" ht="11.25" x14ac:dyDescent="0.2">
      <c r="A20" s="80" t="s">
        <v>93</v>
      </c>
      <c r="B20" s="39" t="s">
        <v>94</v>
      </c>
      <c r="C20" s="81">
        <v>0</v>
      </c>
      <c r="D20" s="81">
        <v>0</v>
      </c>
      <c r="E20" s="247">
        <f t="shared" si="0"/>
        <v>0</v>
      </c>
      <c r="F20" s="57"/>
      <c r="G20" s="80" t="s">
        <v>93</v>
      </c>
      <c r="H20" s="39" t="s">
        <v>94</v>
      </c>
      <c r="I20" s="46"/>
      <c r="J20" s="83">
        <v>0</v>
      </c>
      <c r="K20" s="84">
        <v>0</v>
      </c>
      <c r="L20" s="58"/>
      <c r="M20" s="80" t="s">
        <v>93</v>
      </c>
      <c r="N20" s="39" t="s">
        <v>94</v>
      </c>
      <c r="O20" s="85"/>
      <c r="P20" s="86">
        <v>0</v>
      </c>
      <c r="Q20" s="86">
        <v>0</v>
      </c>
      <c r="R20" s="86">
        <v>0</v>
      </c>
      <c r="S20" s="58"/>
      <c r="T20" s="80" t="s">
        <v>93</v>
      </c>
      <c r="U20" s="39" t="s">
        <v>94</v>
      </c>
      <c r="V20" s="85"/>
      <c r="W20" s="86">
        <v>0</v>
      </c>
      <c r="X20" s="86">
        <v>0</v>
      </c>
      <c r="Y20" s="58"/>
      <c r="Z20" s="80" t="s">
        <v>93</v>
      </c>
      <c r="AA20" s="39" t="s">
        <v>94</v>
      </c>
      <c r="AB20" s="44">
        <v>0</v>
      </c>
      <c r="AC20" s="43">
        <v>0</v>
      </c>
      <c r="AD20" s="44">
        <v>0</v>
      </c>
      <c r="AE20" s="58"/>
      <c r="AF20" s="328">
        <v>0</v>
      </c>
    </row>
    <row r="21" spans="1:32" s="54" customFormat="1" ht="11.25" x14ac:dyDescent="0.2">
      <c r="A21" s="80" t="s">
        <v>95</v>
      </c>
      <c r="B21" s="39" t="s">
        <v>96</v>
      </c>
      <c r="C21" s="81">
        <v>0</v>
      </c>
      <c r="D21" s="81">
        <v>0</v>
      </c>
      <c r="E21" s="247">
        <f t="shared" si="0"/>
        <v>0</v>
      </c>
      <c r="F21" s="57"/>
      <c r="G21" s="80" t="s">
        <v>95</v>
      </c>
      <c r="H21" s="39" t="s">
        <v>96</v>
      </c>
      <c r="I21" s="46"/>
      <c r="J21" s="83">
        <v>0</v>
      </c>
      <c r="K21" s="84">
        <v>0</v>
      </c>
      <c r="L21" s="58"/>
      <c r="M21" s="80" t="s">
        <v>95</v>
      </c>
      <c r="N21" s="39" t="s">
        <v>96</v>
      </c>
      <c r="O21" s="85"/>
      <c r="P21" s="86">
        <v>0</v>
      </c>
      <c r="Q21" s="86">
        <v>0</v>
      </c>
      <c r="R21" s="86">
        <v>0</v>
      </c>
      <c r="S21" s="58"/>
      <c r="T21" s="80" t="s">
        <v>95</v>
      </c>
      <c r="U21" s="39" t="s">
        <v>96</v>
      </c>
      <c r="V21" s="85"/>
      <c r="W21" s="86">
        <v>0</v>
      </c>
      <c r="X21" s="86">
        <v>0</v>
      </c>
      <c r="Y21" s="58"/>
      <c r="Z21" s="80" t="s">
        <v>95</v>
      </c>
      <c r="AA21" s="39" t="s">
        <v>96</v>
      </c>
      <c r="AB21" s="44">
        <v>0</v>
      </c>
      <c r="AC21" s="43">
        <v>0</v>
      </c>
      <c r="AD21" s="44">
        <v>0</v>
      </c>
      <c r="AE21" s="58"/>
      <c r="AF21" s="328">
        <v>0</v>
      </c>
    </row>
    <row r="22" spans="1:32" s="54" customFormat="1" ht="11.25" x14ac:dyDescent="0.2">
      <c r="A22" s="80" t="s">
        <v>97</v>
      </c>
      <c r="B22" s="39" t="s">
        <v>98</v>
      </c>
      <c r="C22" s="81">
        <v>0</v>
      </c>
      <c r="D22" s="81">
        <v>0</v>
      </c>
      <c r="E22" s="247">
        <f t="shared" si="0"/>
        <v>0</v>
      </c>
      <c r="F22" s="57"/>
      <c r="G22" s="80" t="s">
        <v>97</v>
      </c>
      <c r="H22" s="39" t="s">
        <v>98</v>
      </c>
      <c r="I22" s="46"/>
      <c r="J22" s="83">
        <v>0</v>
      </c>
      <c r="K22" s="84">
        <v>0</v>
      </c>
      <c r="L22" s="58"/>
      <c r="M22" s="80" t="s">
        <v>97</v>
      </c>
      <c r="N22" s="39" t="s">
        <v>98</v>
      </c>
      <c r="O22" s="85"/>
      <c r="P22" s="86">
        <v>0</v>
      </c>
      <c r="Q22" s="86">
        <v>0</v>
      </c>
      <c r="R22" s="86">
        <v>0</v>
      </c>
      <c r="S22" s="58"/>
      <c r="T22" s="80" t="s">
        <v>97</v>
      </c>
      <c r="U22" s="39" t="s">
        <v>98</v>
      </c>
      <c r="V22" s="85"/>
      <c r="W22" s="86">
        <v>0</v>
      </c>
      <c r="X22" s="86">
        <v>0</v>
      </c>
      <c r="Y22" s="58"/>
      <c r="Z22" s="80" t="s">
        <v>97</v>
      </c>
      <c r="AA22" s="39" t="s">
        <v>98</v>
      </c>
      <c r="AB22" s="44">
        <v>0</v>
      </c>
      <c r="AC22" s="43">
        <v>0</v>
      </c>
      <c r="AD22" s="44">
        <v>0</v>
      </c>
      <c r="AE22" s="58"/>
      <c r="AF22" s="328">
        <v>0</v>
      </c>
    </row>
    <row r="23" spans="1:32" s="54" customFormat="1" ht="11.25" x14ac:dyDescent="0.2">
      <c r="A23" s="80" t="s">
        <v>99</v>
      </c>
      <c r="B23" s="39" t="s">
        <v>100</v>
      </c>
      <c r="C23" s="81">
        <v>239400</v>
      </c>
      <c r="D23" s="81">
        <v>139650</v>
      </c>
      <c r="E23" s="247">
        <f t="shared" si="0"/>
        <v>251370</v>
      </c>
      <c r="F23" s="57"/>
      <c r="G23" s="80" t="s">
        <v>99</v>
      </c>
      <c r="H23" s="39" t="s">
        <v>100</v>
      </c>
      <c r="I23" s="46"/>
      <c r="J23" s="83">
        <v>0</v>
      </c>
      <c r="K23" s="84">
        <v>0</v>
      </c>
      <c r="L23" s="58"/>
      <c r="M23" s="80" t="s">
        <v>99</v>
      </c>
      <c r="N23" s="39" t="s">
        <v>100</v>
      </c>
      <c r="O23" s="85"/>
      <c r="P23" s="86">
        <v>0</v>
      </c>
      <c r="Q23" s="86">
        <v>0</v>
      </c>
      <c r="R23" s="86">
        <v>0</v>
      </c>
      <c r="S23" s="58"/>
      <c r="T23" s="80" t="s">
        <v>99</v>
      </c>
      <c r="U23" s="39" t="s">
        <v>100</v>
      </c>
      <c r="V23" s="85"/>
      <c r="W23" s="86">
        <v>0</v>
      </c>
      <c r="X23" s="86">
        <v>0</v>
      </c>
      <c r="Y23" s="58"/>
      <c r="Z23" s="80" t="s">
        <v>99</v>
      </c>
      <c r="AA23" s="39" t="s">
        <v>100</v>
      </c>
      <c r="AB23" s="44">
        <v>239400</v>
      </c>
      <c r="AC23" s="43">
        <v>139650</v>
      </c>
      <c r="AD23" s="44">
        <v>251370</v>
      </c>
      <c r="AE23" s="58"/>
      <c r="AF23" s="328">
        <v>0</v>
      </c>
    </row>
    <row r="24" spans="1:32" s="54" customFormat="1" ht="11.25" x14ac:dyDescent="0.2">
      <c r="A24" s="80" t="s">
        <v>101</v>
      </c>
      <c r="B24" s="39" t="s">
        <v>102</v>
      </c>
      <c r="C24" s="81">
        <v>0</v>
      </c>
      <c r="D24" s="81">
        <v>0</v>
      </c>
      <c r="E24" s="247">
        <f t="shared" si="0"/>
        <v>0</v>
      </c>
      <c r="F24" s="57"/>
      <c r="G24" s="80" t="s">
        <v>101</v>
      </c>
      <c r="H24" s="39" t="s">
        <v>102</v>
      </c>
      <c r="I24" s="46"/>
      <c r="J24" s="83">
        <v>0</v>
      </c>
      <c r="K24" s="84">
        <v>0</v>
      </c>
      <c r="L24" s="58"/>
      <c r="M24" s="80" t="s">
        <v>101</v>
      </c>
      <c r="N24" s="39" t="s">
        <v>102</v>
      </c>
      <c r="O24" s="85"/>
      <c r="P24" s="86">
        <v>0</v>
      </c>
      <c r="Q24" s="86">
        <v>0</v>
      </c>
      <c r="R24" s="86">
        <v>0</v>
      </c>
      <c r="S24" s="58"/>
      <c r="T24" s="80" t="s">
        <v>101</v>
      </c>
      <c r="U24" s="39" t="s">
        <v>102</v>
      </c>
      <c r="V24" s="85"/>
      <c r="W24" s="86">
        <v>0</v>
      </c>
      <c r="X24" s="86">
        <v>0</v>
      </c>
      <c r="Y24" s="58"/>
      <c r="Z24" s="80" t="s">
        <v>101</v>
      </c>
      <c r="AA24" s="39" t="s">
        <v>102</v>
      </c>
      <c r="AB24" s="44">
        <v>0</v>
      </c>
      <c r="AC24" s="43">
        <v>0</v>
      </c>
      <c r="AD24" s="44">
        <v>0</v>
      </c>
      <c r="AE24" s="58"/>
      <c r="AF24" s="328">
        <v>0</v>
      </c>
    </row>
    <row r="25" spans="1:32" s="54" customFormat="1" ht="11.25" x14ac:dyDescent="0.2">
      <c r="A25" s="80" t="s">
        <v>35</v>
      </c>
      <c r="B25" s="39" t="s">
        <v>36</v>
      </c>
      <c r="C25" s="81">
        <v>1993684.32</v>
      </c>
      <c r="D25" s="81">
        <v>1099228.1499999999</v>
      </c>
      <c r="E25" s="247">
        <f t="shared" si="0"/>
        <v>2228957.5637700004</v>
      </c>
      <c r="F25" s="57"/>
      <c r="G25" s="80" t="s">
        <v>35</v>
      </c>
      <c r="H25" s="39" t="s">
        <v>36</v>
      </c>
      <c r="I25" s="46"/>
      <c r="J25" s="83">
        <v>0</v>
      </c>
      <c r="K25" s="84">
        <v>0</v>
      </c>
      <c r="L25" s="58"/>
      <c r="M25" s="80" t="s">
        <v>35</v>
      </c>
      <c r="N25" s="39" t="s">
        <v>36</v>
      </c>
      <c r="O25" s="85"/>
      <c r="P25" s="86">
        <v>0</v>
      </c>
      <c r="Q25" s="86">
        <v>0</v>
      </c>
      <c r="R25" s="86">
        <v>0</v>
      </c>
      <c r="S25" s="58"/>
      <c r="T25" s="80" t="s">
        <v>35</v>
      </c>
      <c r="U25" s="39" t="s">
        <v>36</v>
      </c>
      <c r="V25" s="85"/>
      <c r="W25" s="86">
        <v>0</v>
      </c>
      <c r="X25" s="86">
        <v>0</v>
      </c>
      <c r="Y25" s="58"/>
      <c r="Z25" s="80" t="s">
        <v>35</v>
      </c>
      <c r="AA25" s="39" t="s">
        <v>36</v>
      </c>
      <c r="AB25" s="44">
        <v>1993684.32</v>
      </c>
      <c r="AC25" s="43">
        <v>1099228.1499999999</v>
      </c>
      <c r="AD25" s="44">
        <v>2228957.5637700004</v>
      </c>
      <c r="AE25" s="58"/>
      <c r="AF25" s="328">
        <v>0</v>
      </c>
    </row>
    <row r="26" spans="1:32" s="54" customFormat="1" ht="11.25" x14ac:dyDescent="0.2">
      <c r="A26" s="80" t="s">
        <v>37</v>
      </c>
      <c r="B26" s="39" t="s">
        <v>38</v>
      </c>
      <c r="C26" s="81">
        <v>4275345.0999999996</v>
      </c>
      <c r="D26" s="81">
        <v>2409371.2400000002</v>
      </c>
      <c r="E26" s="247">
        <f t="shared" si="0"/>
        <v>4449931.92</v>
      </c>
      <c r="F26" s="57"/>
      <c r="G26" s="80" t="s">
        <v>37</v>
      </c>
      <c r="H26" s="39" t="s">
        <v>38</v>
      </c>
      <c r="I26" s="46"/>
      <c r="J26" s="83">
        <v>0</v>
      </c>
      <c r="K26" s="84">
        <v>0</v>
      </c>
      <c r="L26" s="58"/>
      <c r="M26" s="80" t="s">
        <v>37</v>
      </c>
      <c r="N26" s="39" t="s">
        <v>38</v>
      </c>
      <c r="O26" s="85"/>
      <c r="P26" s="86">
        <v>0</v>
      </c>
      <c r="Q26" s="86">
        <v>0</v>
      </c>
      <c r="R26" s="86">
        <v>0</v>
      </c>
      <c r="S26" s="58"/>
      <c r="T26" s="80" t="s">
        <v>37</v>
      </c>
      <c r="U26" s="39" t="s">
        <v>38</v>
      </c>
      <c r="V26" s="85"/>
      <c r="W26" s="86">
        <v>0</v>
      </c>
      <c r="X26" s="86">
        <v>0</v>
      </c>
      <c r="Y26" s="58"/>
      <c r="Z26" s="80" t="s">
        <v>37</v>
      </c>
      <c r="AA26" s="39" t="s">
        <v>38</v>
      </c>
      <c r="AB26" s="44">
        <v>4275345.0999999996</v>
      </c>
      <c r="AC26" s="43">
        <v>2409371.2400000002</v>
      </c>
      <c r="AD26" s="44">
        <v>4449931.92</v>
      </c>
      <c r="AE26" s="58"/>
      <c r="AF26" s="328">
        <v>0</v>
      </c>
    </row>
    <row r="27" spans="1:32" s="54" customFormat="1" ht="11.25" x14ac:dyDescent="0.2">
      <c r="A27" s="80" t="s">
        <v>39</v>
      </c>
      <c r="B27" s="39" t="s">
        <v>40</v>
      </c>
      <c r="C27" s="81">
        <v>0</v>
      </c>
      <c r="D27" s="81">
        <v>0</v>
      </c>
      <c r="E27" s="247">
        <f t="shared" si="0"/>
        <v>0</v>
      </c>
      <c r="F27" s="57"/>
      <c r="G27" s="80" t="s">
        <v>39</v>
      </c>
      <c r="H27" s="39" t="s">
        <v>40</v>
      </c>
      <c r="I27" s="46"/>
      <c r="J27" s="83">
        <v>0</v>
      </c>
      <c r="K27" s="84">
        <v>0</v>
      </c>
      <c r="L27" s="58"/>
      <c r="M27" s="80" t="s">
        <v>39</v>
      </c>
      <c r="N27" s="39" t="s">
        <v>40</v>
      </c>
      <c r="O27" s="85"/>
      <c r="P27" s="86">
        <v>0</v>
      </c>
      <c r="Q27" s="86">
        <v>0</v>
      </c>
      <c r="R27" s="86">
        <v>0</v>
      </c>
      <c r="S27" s="58"/>
      <c r="T27" s="80" t="s">
        <v>39</v>
      </c>
      <c r="U27" s="39" t="s">
        <v>40</v>
      </c>
      <c r="V27" s="85"/>
      <c r="W27" s="86">
        <v>0</v>
      </c>
      <c r="X27" s="86">
        <v>0</v>
      </c>
      <c r="Y27" s="58"/>
      <c r="Z27" s="80" t="s">
        <v>39</v>
      </c>
      <c r="AA27" s="39" t="s">
        <v>40</v>
      </c>
      <c r="AB27" s="44">
        <v>0</v>
      </c>
      <c r="AC27" s="43">
        <v>0</v>
      </c>
      <c r="AD27" s="44">
        <v>0</v>
      </c>
      <c r="AE27" s="58"/>
      <c r="AF27" s="328">
        <v>0</v>
      </c>
    </row>
    <row r="28" spans="1:32" s="54" customFormat="1" ht="11.25" x14ac:dyDescent="0.2">
      <c r="A28" s="80" t="s">
        <v>41</v>
      </c>
      <c r="B28" s="39" t="s">
        <v>42</v>
      </c>
      <c r="C28" s="81">
        <v>0</v>
      </c>
      <c r="D28" s="81">
        <v>0</v>
      </c>
      <c r="E28" s="247">
        <f t="shared" si="0"/>
        <v>0</v>
      </c>
      <c r="F28" s="57"/>
      <c r="G28" s="80" t="s">
        <v>41</v>
      </c>
      <c r="H28" s="39" t="s">
        <v>42</v>
      </c>
      <c r="I28" s="46"/>
      <c r="J28" s="83">
        <v>0</v>
      </c>
      <c r="K28" s="84">
        <v>0</v>
      </c>
      <c r="L28" s="58"/>
      <c r="M28" s="80" t="s">
        <v>41</v>
      </c>
      <c r="N28" s="39" t="s">
        <v>42</v>
      </c>
      <c r="O28" s="85"/>
      <c r="P28" s="86">
        <v>0</v>
      </c>
      <c r="Q28" s="86">
        <v>0</v>
      </c>
      <c r="R28" s="86">
        <v>0</v>
      </c>
      <c r="S28" s="58"/>
      <c r="T28" s="80" t="s">
        <v>41</v>
      </c>
      <c r="U28" s="39" t="s">
        <v>42</v>
      </c>
      <c r="V28" s="85"/>
      <c r="W28" s="86">
        <v>0</v>
      </c>
      <c r="X28" s="86">
        <v>0</v>
      </c>
      <c r="Y28" s="58"/>
      <c r="Z28" s="80" t="s">
        <v>41</v>
      </c>
      <c r="AA28" s="39" t="s">
        <v>42</v>
      </c>
      <c r="AB28" s="44">
        <v>0</v>
      </c>
      <c r="AC28" s="43">
        <v>0</v>
      </c>
      <c r="AD28" s="44">
        <v>0</v>
      </c>
      <c r="AE28" s="58"/>
      <c r="AF28" s="328">
        <v>0</v>
      </c>
    </row>
    <row r="29" spans="1:32" s="54" customFormat="1" ht="11.25" x14ac:dyDescent="0.2">
      <c r="A29" s="80" t="s">
        <v>43</v>
      </c>
      <c r="B29" s="39" t="s">
        <v>44</v>
      </c>
      <c r="C29" s="81">
        <v>291336.8</v>
      </c>
      <c r="D29" s="81">
        <v>31048.94</v>
      </c>
      <c r="E29" s="247">
        <f t="shared" si="0"/>
        <v>296185.52799999999</v>
      </c>
      <c r="F29" s="57"/>
      <c r="G29" s="80" t="s">
        <v>43</v>
      </c>
      <c r="H29" s="39" t="s">
        <v>44</v>
      </c>
      <c r="I29" s="46"/>
      <c r="J29" s="83">
        <v>0</v>
      </c>
      <c r="K29" s="84">
        <v>0</v>
      </c>
      <c r="L29" s="58"/>
      <c r="M29" s="80" t="s">
        <v>43</v>
      </c>
      <c r="N29" s="39" t="s">
        <v>44</v>
      </c>
      <c r="O29" s="85"/>
      <c r="P29" s="86">
        <v>0</v>
      </c>
      <c r="Q29" s="86">
        <v>0</v>
      </c>
      <c r="R29" s="86">
        <v>0</v>
      </c>
      <c r="S29" s="58"/>
      <c r="T29" s="80" t="s">
        <v>43</v>
      </c>
      <c r="U29" s="39" t="s">
        <v>44</v>
      </c>
      <c r="V29" s="85"/>
      <c r="W29" s="86">
        <v>0</v>
      </c>
      <c r="X29" s="86">
        <v>0</v>
      </c>
      <c r="Y29" s="58"/>
      <c r="Z29" s="80" t="s">
        <v>43</v>
      </c>
      <c r="AA29" s="39" t="s">
        <v>44</v>
      </c>
      <c r="AB29" s="44">
        <v>291336.8</v>
      </c>
      <c r="AC29" s="43">
        <v>31048.94</v>
      </c>
      <c r="AD29" s="44">
        <f>196185.528+100000</f>
        <v>296185.52799999999</v>
      </c>
      <c r="AE29" s="102"/>
      <c r="AF29" s="328">
        <v>0</v>
      </c>
    </row>
    <row r="30" spans="1:32" s="54" customFormat="1" ht="11.25" x14ac:dyDescent="0.2">
      <c r="A30" s="80" t="s">
        <v>45</v>
      </c>
      <c r="B30" s="39" t="s">
        <v>46</v>
      </c>
      <c r="C30" s="81">
        <v>0</v>
      </c>
      <c r="D30" s="81">
        <v>0</v>
      </c>
      <c r="E30" s="247">
        <f t="shared" si="0"/>
        <v>0</v>
      </c>
      <c r="F30" s="57"/>
      <c r="G30" s="80" t="s">
        <v>45</v>
      </c>
      <c r="H30" s="39" t="s">
        <v>46</v>
      </c>
      <c r="I30" s="46"/>
      <c r="J30" s="83">
        <v>0</v>
      </c>
      <c r="K30" s="84">
        <v>0</v>
      </c>
      <c r="L30" s="58"/>
      <c r="M30" s="80" t="s">
        <v>45</v>
      </c>
      <c r="N30" s="39" t="s">
        <v>46</v>
      </c>
      <c r="O30" s="85"/>
      <c r="P30" s="86">
        <v>0</v>
      </c>
      <c r="Q30" s="86">
        <v>0</v>
      </c>
      <c r="R30" s="86">
        <v>0</v>
      </c>
      <c r="S30" s="58"/>
      <c r="T30" s="80" t="s">
        <v>45</v>
      </c>
      <c r="U30" s="39" t="s">
        <v>46</v>
      </c>
      <c r="V30" s="85"/>
      <c r="W30" s="86">
        <v>0</v>
      </c>
      <c r="X30" s="86">
        <v>0</v>
      </c>
      <c r="Y30" s="58"/>
      <c r="Z30" s="80" t="s">
        <v>45</v>
      </c>
      <c r="AA30" s="39" t="s">
        <v>46</v>
      </c>
      <c r="AB30" s="44">
        <v>0</v>
      </c>
      <c r="AC30" s="43">
        <v>0</v>
      </c>
      <c r="AD30" s="44">
        <v>0</v>
      </c>
      <c r="AE30" s="58"/>
      <c r="AF30" s="328">
        <v>0</v>
      </c>
    </row>
    <row r="31" spans="1:32" s="54" customFormat="1" ht="11.25" x14ac:dyDescent="0.2">
      <c r="A31" s="80" t="s">
        <v>47</v>
      </c>
      <c r="B31" s="39" t="s">
        <v>103</v>
      </c>
      <c r="C31" s="81">
        <v>0</v>
      </c>
      <c r="D31" s="81">
        <v>0</v>
      </c>
      <c r="E31" s="247">
        <f t="shared" si="0"/>
        <v>0</v>
      </c>
      <c r="F31" s="57"/>
      <c r="G31" s="80" t="s">
        <v>47</v>
      </c>
      <c r="H31" s="39" t="s">
        <v>103</v>
      </c>
      <c r="I31" s="46"/>
      <c r="J31" s="83">
        <v>0</v>
      </c>
      <c r="K31" s="84">
        <v>0</v>
      </c>
      <c r="L31" s="58"/>
      <c r="M31" s="80" t="s">
        <v>47</v>
      </c>
      <c r="N31" s="39" t="s">
        <v>103</v>
      </c>
      <c r="O31" s="85"/>
      <c r="P31" s="86">
        <v>0</v>
      </c>
      <c r="Q31" s="86">
        <v>0</v>
      </c>
      <c r="R31" s="86">
        <v>0</v>
      </c>
      <c r="S31" s="58"/>
      <c r="T31" s="80" t="s">
        <v>47</v>
      </c>
      <c r="U31" s="39" t="s">
        <v>103</v>
      </c>
      <c r="V31" s="85"/>
      <c r="W31" s="86">
        <v>0</v>
      </c>
      <c r="X31" s="86">
        <v>0</v>
      </c>
      <c r="Y31" s="58"/>
      <c r="Z31" s="80" t="s">
        <v>47</v>
      </c>
      <c r="AA31" s="39" t="s">
        <v>103</v>
      </c>
      <c r="AB31" s="44">
        <v>0</v>
      </c>
      <c r="AC31" s="43">
        <v>0</v>
      </c>
      <c r="AD31" s="44">
        <v>0</v>
      </c>
      <c r="AE31" s="58"/>
      <c r="AF31" s="328">
        <v>0</v>
      </c>
    </row>
    <row r="32" spans="1:32" s="54" customFormat="1" ht="11.25" x14ac:dyDescent="0.2">
      <c r="A32" s="80" t="s">
        <v>104</v>
      </c>
      <c r="B32" s="39" t="s">
        <v>105</v>
      </c>
      <c r="C32" s="81">
        <v>0</v>
      </c>
      <c r="D32" s="81">
        <v>0</v>
      </c>
      <c r="E32" s="247">
        <f t="shared" si="0"/>
        <v>0</v>
      </c>
      <c r="F32" s="57"/>
      <c r="G32" s="80" t="s">
        <v>104</v>
      </c>
      <c r="H32" s="39" t="s">
        <v>105</v>
      </c>
      <c r="I32" s="46"/>
      <c r="J32" s="83">
        <v>0</v>
      </c>
      <c r="K32" s="84">
        <v>0</v>
      </c>
      <c r="L32" s="58"/>
      <c r="M32" s="80" t="s">
        <v>104</v>
      </c>
      <c r="N32" s="39" t="s">
        <v>105</v>
      </c>
      <c r="O32" s="85"/>
      <c r="P32" s="86">
        <v>0</v>
      </c>
      <c r="Q32" s="86">
        <v>0</v>
      </c>
      <c r="R32" s="86">
        <v>0</v>
      </c>
      <c r="S32" s="58"/>
      <c r="T32" s="80" t="s">
        <v>104</v>
      </c>
      <c r="U32" s="39" t="s">
        <v>105</v>
      </c>
      <c r="V32" s="85"/>
      <c r="W32" s="86">
        <v>0</v>
      </c>
      <c r="X32" s="86">
        <v>0</v>
      </c>
      <c r="Y32" s="58"/>
      <c r="Z32" s="80" t="s">
        <v>104</v>
      </c>
      <c r="AA32" s="39" t="s">
        <v>105</v>
      </c>
      <c r="AB32" s="44">
        <v>0</v>
      </c>
      <c r="AC32" s="43">
        <v>0</v>
      </c>
      <c r="AD32" s="44">
        <v>0</v>
      </c>
      <c r="AE32" s="58"/>
      <c r="AF32" s="328">
        <v>0</v>
      </c>
    </row>
    <row r="33" spans="1:32" s="54" customFormat="1" ht="11.25" x14ac:dyDescent="0.2">
      <c r="A33" s="80" t="s">
        <v>48</v>
      </c>
      <c r="B33" s="39" t="s">
        <v>49</v>
      </c>
      <c r="C33" s="81">
        <v>0</v>
      </c>
      <c r="D33" s="81">
        <v>0</v>
      </c>
      <c r="E33" s="247">
        <f t="shared" si="0"/>
        <v>0</v>
      </c>
      <c r="F33" s="57"/>
      <c r="G33" s="80" t="s">
        <v>48</v>
      </c>
      <c r="H33" s="39" t="s">
        <v>49</v>
      </c>
      <c r="I33" s="46"/>
      <c r="J33" s="83">
        <v>0</v>
      </c>
      <c r="K33" s="84">
        <v>0</v>
      </c>
      <c r="L33" s="58"/>
      <c r="M33" s="80" t="s">
        <v>48</v>
      </c>
      <c r="N33" s="39" t="s">
        <v>49</v>
      </c>
      <c r="O33" s="85"/>
      <c r="P33" s="86">
        <v>0</v>
      </c>
      <c r="Q33" s="86">
        <v>0</v>
      </c>
      <c r="R33" s="86">
        <v>0</v>
      </c>
      <c r="S33" s="58"/>
      <c r="T33" s="80" t="s">
        <v>48</v>
      </c>
      <c r="U33" s="39" t="s">
        <v>49</v>
      </c>
      <c r="V33" s="85"/>
      <c r="W33" s="86">
        <v>0</v>
      </c>
      <c r="X33" s="86">
        <v>0</v>
      </c>
      <c r="Y33" s="58"/>
      <c r="Z33" s="80" t="s">
        <v>48</v>
      </c>
      <c r="AA33" s="39" t="s">
        <v>49</v>
      </c>
      <c r="AB33" s="44">
        <v>0</v>
      </c>
      <c r="AC33" s="43">
        <v>0</v>
      </c>
      <c r="AD33" s="44">
        <v>0</v>
      </c>
      <c r="AE33" s="58"/>
      <c r="AF33" s="328">
        <v>0</v>
      </c>
    </row>
    <row r="34" spans="1:32" s="54" customFormat="1" ht="11.25" x14ac:dyDescent="0.2">
      <c r="A34" s="80">
        <v>15203</v>
      </c>
      <c r="B34" s="39" t="s">
        <v>116</v>
      </c>
      <c r="C34" s="81">
        <v>0</v>
      </c>
      <c r="D34" s="81">
        <v>0</v>
      </c>
      <c r="E34" s="247">
        <f t="shared" si="0"/>
        <v>0</v>
      </c>
      <c r="F34" s="57"/>
      <c r="G34" s="80">
        <v>15203</v>
      </c>
      <c r="H34" s="39" t="s">
        <v>116</v>
      </c>
      <c r="I34" s="46"/>
      <c r="J34" s="83">
        <v>0</v>
      </c>
      <c r="K34" s="84">
        <v>0</v>
      </c>
      <c r="L34" s="58"/>
      <c r="M34" s="80">
        <v>15203</v>
      </c>
      <c r="N34" s="39" t="s">
        <v>116</v>
      </c>
      <c r="O34" s="85"/>
      <c r="P34" s="86">
        <v>0</v>
      </c>
      <c r="Q34" s="86">
        <v>0</v>
      </c>
      <c r="R34" s="86">
        <v>0</v>
      </c>
      <c r="S34" s="58"/>
      <c r="T34" s="80">
        <v>15203</v>
      </c>
      <c r="U34" s="39" t="s">
        <v>116</v>
      </c>
      <c r="V34" s="85"/>
      <c r="W34" s="86">
        <v>0</v>
      </c>
      <c r="X34" s="86">
        <v>0</v>
      </c>
      <c r="Y34" s="58"/>
      <c r="Z34" s="80">
        <v>15203</v>
      </c>
      <c r="AA34" s="39" t="s">
        <v>116</v>
      </c>
      <c r="AB34" s="44">
        <v>0</v>
      </c>
      <c r="AC34" s="43">
        <v>0</v>
      </c>
      <c r="AD34" s="44"/>
      <c r="AE34" s="58"/>
      <c r="AF34" s="328">
        <v>0</v>
      </c>
    </row>
    <row r="35" spans="1:32" s="54" customFormat="1" ht="11.25" x14ac:dyDescent="0.2">
      <c r="A35" s="80">
        <v>15409</v>
      </c>
      <c r="B35" s="39" t="s">
        <v>117</v>
      </c>
      <c r="C35" s="81">
        <v>408720</v>
      </c>
      <c r="D35" s="81">
        <v>227940</v>
      </c>
      <c r="E35" s="247">
        <f t="shared" si="0"/>
        <v>412650</v>
      </c>
      <c r="F35" s="57"/>
      <c r="G35" s="80">
        <v>15409</v>
      </c>
      <c r="H35" s="39" t="s">
        <v>117</v>
      </c>
      <c r="I35" s="46"/>
      <c r="J35" s="83">
        <v>0</v>
      </c>
      <c r="K35" s="84">
        <v>0</v>
      </c>
      <c r="L35" s="58"/>
      <c r="M35" s="80">
        <v>15409</v>
      </c>
      <c r="N35" s="39" t="s">
        <v>117</v>
      </c>
      <c r="O35" s="85"/>
      <c r="P35" s="86">
        <v>0</v>
      </c>
      <c r="Q35" s="86">
        <v>0</v>
      </c>
      <c r="R35" s="86">
        <v>0</v>
      </c>
      <c r="S35" s="58"/>
      <c r="T35" s="80">
        <v>15409</v>
      </c>
      <c r="U35" s="39" t="s">
        <v>117</v>
      </c>
      <c r="V35" s="85"/>
      <c r="W35" s="86">
        <v>0</v>
      </c>
      <c r="X35" s="86">
        <v>0</v>
      </c>
      <c r="Y35" s="58"/>
      <c r="Z35" s="80">
        <v>15409</v>
      </c>
      <c r="AA35" s="39" t="s">
        <v>117</v>
      </c>
      <c r="AB35" s="44">
        <v>408720</v>
      </c>
      <c r="AC35" s="43">
        <v>227940</v>
      </c>
      <c r="AD35" s="44">
        <v>412650</v>
      </c>
      <c r="AE35" s="58"/>
      <c r="AF35" s="328">
        <v>0</v>
      </c>
    </row>
    <row r="36" spans="1:32" s="54" customFormat="1" ht="11.25" x14ac:dyDescent="0.2">
      <c r="A36" s="80">
        <v>15417</v>
      </c>
      <c r="B36" s="39" t="s">
        <v>118</v>
      </c>
      <c r="C36" s="81">
        <v>228072</v>
      </c>
      <c r="D36" s="81">
        <v>133231.5</v>
      </c>
      <c r="E36" s="247">
        <f t="shared" si="0"/>
        <v>241290.00000000009</v>
      </c>
      <c r="F36" s="57"/>
      <c r="G36" s="80">
        <v>15417</v>
      </c>
      <c r="H36" s="39" t="s">
        <v>118</v>
      </c>
      <c r="I36" s="46"/>
      <c r="J36" s="83">
        <v>0</v>
      </c>
      <c r="K36" s="84">
        <v>0</v>
      </c>
      <c r="L36" s="58"/>
      <c r="M36" s="80">
        <v>15417</v>
      </c>
      <c r="N36" s="39" t="s">
        <v>118</v>
      </c>
      <c r="O36" s="85"/>
      <c r="P36" s="86">
        <v>0</v>
      </c>
      <c r="Q36" s="86">
        <v>0</v>
      </c>
      <c r="R36" s="86">
        <v>0</v>
      </c>
      <c r="S36" s="58"/>
      <c r="T36" s="80">
        <v>15417</v>
      </c>
      <c r="U36" s="39" t="s">
        <v>118</v>
      </c>
      <c r="V36" s="85"/>
      <c r="W36" s="86">
        <v>0</v>
      </c>
      <c r="X36" s="86">
        <v>0</v>
      </c>
      <c r="Y36" s="58"/>
      <c r="Z36" s="80">
        <v>15417</v>
      </c>
      <c r="AA36" s="39" t="s">
        <v>118</v>
      </c>
      <c r="AB36" s="44">
        <v>228072</v>
      </c>
      <c r="AC36" s="43">
        <v>133231.5</v>
      </c>
      <c r="AD36" s="44">
        <v>241290.00000000009</v>
      </c>
      <c r="AE36" s="58"/>
      <c r="AF36" s="328">
        <v>0</v>
      </c>
    </row>
    <row r="37" spans="1:32" s="54" customFormat="1" ht="11.25" x14ac:dyDescent="0.2">
      <c r="A37" s="80" t="s">
        <v>106</v>
      </c>
      <c r="B37" s="39" t="s">
        <v>107</v>
      </c>
      <c r="C37" s="81">
        <v>252096</v>
      </c>
      <c r="D37" s="81">
        <v>146629.5</v>
      </c>
      <c r="E37" s="247">
        <f t="shared" si="0"/>
        <v>265544.99999999988</v>
      </c>
      <c r="F37" s="57"/>
      <c r="G37" s="80" t="s">
        <v>106</v>
      </c>
      <c r="H37" s="39" t="s">
        <v>107</v>
      </c>
      <c r="I37" s="46"/>
      <c r="J37" s="83">
        <v>0</v>
      </c>
      <c r="K37" s="84">
        <v>0</v>
      </c>
      <c r="L37" s="58"/>
      <c r="M37" s="80" t="s">
        <v>106</v>
      </c>
      <c r="N37" s="39" t="s">
        <v>107</v>
      </c>
      <c r="O37" s="85"/>
      <c r="P37" s="86">
        <v>0</v>
      </c>
      <c r="Q37" s="86">
        <v>0</v>
      </c>
      <c r="R37" s="86">
        <v>0</v>
      </c>
      <c r="S37" s="58"/>
      <c r="T37" s="80" t="s">
        <v>106</v>
      </c>
      <c r="U37" s="39" t="s">
        <v>107</v>
      </c>
      <c r="V37" s="85"/>
      <c r="W37" s="86">
        <v>0</v>
      </c>
      <c r="X37" s="86">
        <v>0</v>
      </c>
      <c r="Y37" s="58"/>
      <c r="Z37" s="80" t="s">
        <v>106</v>
      </c>
      <c r="AA37" s="39" t="s">
        <v>107</v>
      </c>
      <c r="AB37" s="44">
        <v>252096</v>
      </c>
      <c r="AC37" s="43">
        <v>146629.5</v>
      </c>
      <c r="AD37" s="44">
        <v>265544.99999999988</v>
      </c>
      <c r="AE37" s="58"/>
      <c r="AF37" s="328">
        <v>0</v>
      </c>
    </row>
    <row r="38" spans="1:32" s="54" customFormat="1" ht="11.25" x14ac:dyDescent="0.2">
      <c r="A38" s="80">
        <v>15425</v>
      </c>
      <c r="B38" s="39" t="s">
        <v>119</v>
      </c>
      <c r="C38" s="81">
        <v>130104</v>
      </c>
      <c r="D38" s="81">
        <v>82908</v>
      </c>
      <c r="E38" s="247">
        <f t="shared" si="0"/>
        <v>150255</v>
      </c>
      <c r="F38" s="57"/>
      <c r="G38" s="80">
        <v>15425</v>
      </c>
      <c r="H38" s="39" t="s">
        <v>119</v>
      </c>
      <c r="I38" s="46"/>
      <c r="J38" s="83">
        <v>0</v>
      </c>
      <c r="K38" s="84">
        <v>0</v>
      </c>
      <c r="L38" s="58"/>
      <c r="M38" s="80">
        <v>15425</v>
      </c>
      <c r="N38" s="39" t="s">
        <v>119</v>
      </c>
      <c r="O38" s="85"/>
      <c r="P38" s="86">
        <v>0</v>
      </c>
      <c r="Q38" s="86">
        <v>0</v>
      </c>
      <c r="R38" s="86">
        <v>0</v>
      </c>
      <c r="S38" s="58"/>
      <c r="T38" s="80">
        <v>15425</v>
      </c>
      <c r="U38" s="39" t="s">
        <v>119</v>
      </c>
      <c r="V38" s="85"/>
      <c r="W38" s="86">
        <v>0</v>
      </c>
      <c r="X38" s="86">
        <v>0</v>
      </c>
      <c r="Y38" s="58"/>
      <c r="Z38" s="80">
        <v>15425</v>
      </c>
      <c r="AA38" s="39" t="s">
        <v>119</v>
      </c>
      <c r="AB38" s="44">
        <v>130104</v>
      </c>
      <c r="AC38" s="43">
        <v>82908</v>
      </c>
      <c r="AD38" s="44">
        <v>150255</v>
      </c>
      <c r="AE38" s="58"/>
      <c r="AF38" s="328">
        <v>0</v>
      </c>
    </row>
    <row r="39" spans="1:32" s="54" customFormat="1" ht="11.25" x14ac:dyDescent="0.2">
      <c r="A39" s="80">
        <v>15427</v>
      </c>
      <c r="B39" s="39" t="s">
        <v>120</v>
      </c>
      <c r="C39" s="81">
        <v>46800</v>
      </c>
      <c r="D39" s="81">
        <v>18900</v>
      </c>
      <c r="E39" s="247">
        <f t="shared" si="0"/>
        <v>45000</v>
      </c>
      <c r="F39" s="57"/>
      <c r="G39" s="80">
        <v>15427</v>
      </c>
      <c r="H39" s="39" t="s">
        <v>120</v>
      </c>
      <c r="I39" s="46"/>
      <c r="J39" s="83">
        <v>0</v>
      </c>
      <c r="K39" s="84">
        <v>0</v>
      </c>
      <c r="L39" s="58"/>
      <c r="M39" s="80">
        <v>15427</v>
      </c>
      <c r="N39" s="39" t="s">
        <v>120</v>
      </c>
      <c r="O39" s="85"/>
      <c r="P39" s="86">
        <v>0</v>
      </c>
      <c r="Q39" s="86">
        <v>0</v>
      </c>
      <c r="R39" s="86">
        <v>0</v>
      </c>
      <c r="S39" s="58"/>
      <c r="T39" s="80">
        <v>15427</v>
      </c>
      <c r="U39" s="39" t="s">
        <v>120</v>
      </c>
      <c r="V39" s="85"/>
      <c r="W39" s="86">
        <v>0</v>
      </c>
      <c r="X39" s="86">
        <v>0</v>
      </c>
      <c r="Y39" s="58"/>
      <c r="Z39" s="80">
        <v>15427</v>
      </c>
      <c r="AA39" s="39" t="s">
        <v>120</v>
      </c>
      <c r="AB39" s="44">
        <v>46800</v>
      </c>
      <c r="AC39" s="43">
        <v>18900</v>
      </c>
      <c r="AD39" s="44">
        <v>45000</v>
      </c>
      <c r="AE39" s="58"/>
      <c r="AF39" s="328">
        <v>0</v>
      </c>
    </row>
    <row r="40" spans="1:32" s="54" customFormat="1" ht="11.25" x14ac:dyDescent="0.2">
      <c r="A40" s="80" t="s">
        <v>50</v>
      </c>
      <c r="B40" s="39" t="s">
        <v>51</v>
      </c>
      <c r="C40" s="81">
        <v>2069637.63</v>
      </c>
      <c r="D40" s="81">
        <v>1275900.1099999999</v>
      </c>
      <c r="E40" s="247">
        <f t="shared" si="0"/>
        <v>2455643.7408299996</v>
      </c>
      <c r="F40" s="57"/>
      <c r="G40" s="80" t="s">
        <v>50</v>
      </c>
      <c r="H40" s="39" t="s">
        <v>51</v>
      </c>
      <c r="I40" s="46"/>
      <c r="J40" s="83">
        <v>0</v>
      </c>
      <c r="K40" s="84">
        <v>0</v>
      </c>
      <c r="L40" s="58"/>
      <c r="M40" s="80" t="s">
        <v>50</v>
      </c>
      <c r="N40" s="39" t="s">
        <v>51</v>
      </c>
      <c r="O40" s="85"/>
      <c r="P40" s="86">
        <v>0</v>
      </c>
      <c r="Q40" s="86">
        <v>0</v>
      </c>
      <c r="R40" s="86">
        <v>0</v>
      </c>
      <c r="S40" s="58"/>
      <c r="T40" s="80" t="s">
        <v>50</v>
      </c>
      <c r="U40" s="39" t="s">
        <v>51</v>
      </c>
      <c r="V40" s="85"/>
      <c r="W40" s="86">
        <v>0</v>
      </c>
      <c r="X40" s="86">
        <v>0</v>
      </c>
      <c r="Y40" s="58"/>
      <c r="Z40" s="80" t="s">
        <v>50</v>
      </c>
      <c r="AA40" s="39" t="s">
        <v>51</v>
      </c>
      <c r="AB40" s="44">
        <v>2069637.63</v>
      </c>
      <c r="AC40" s="43">
        <v>1275900.1099999999</v>
      </c>
      <c r="AD40" s="44">
        <v>2455643.7408299996</v>
      </c>
      <c r="AE40" s="58"/>
      <c r="AF40" s="328">
        <v>0</v>
      </c>
    </row>
    <row r="41" spans="1:32" s="54" customFormat="1" ht="11.25" x14ac:dyDescent="0.2">
      <c r="A41" s="80" t="s">
        <v>52</v>
      </c>
      <c r="B41" s="39" t="s">
        <v>108</v>
      </c>
      <c r="C41" s="81">
        <v>346792.66</v>
      </c>
      <c r="D41" s="81">
        <v>0</v>
      </c>
      <c r="E41" s="247">
        <f t="shared" si="0"/>
        <v>0</v>
      </c>
      <c r="F41" s="57"/>
      <c r="G41" s="80" t="s">
        <v>52</v>
      </c>
      <c r="H41" s="39" t="s">
        <v>108</v>
      </c>
      <c r="I41" s="46"/>
      <c r="J41" s="83">
        <v>0</v>
      </c>
      <c r="K41" s="84">
        <v>0</v>
      </c>
      <c r="L41" s="58"/>
      <c r="M41" s="80" t="s">
        <v>52</v>
      </c>
      <c r="N41" s="39" t="s">
        <v>108</v>
      </c>
      <c r="O41" s="85"/>
      <c r="P41" s="86">
        <v>0</v>
      </c>
      <c r="Q41" s="86">
        <v>0</v>
      </c>
      <c r="R41" s="86">
        <v>0</v>
      </c>
      <c r="S41" s="58"/>
      <c r="T41" s="80" t="s">
        <v>52</v>
      </c>
      <c r="U41" s="39" t="s">
        <v>108</v>
      </c>
      <c r="V41" s="85"/>
      <c r="W41" s="86">
        <v>0</v>
      </c>
      <c r="X41" s="86">
        <v>0</v>
      </c>
      <c r="Y41" s="58"/>
      <c r="Z41" s="80" t="s">
        <v>52</v>
      </c>
      <c r="AA41" s="39" t="s">
        <v>108</v>
      </c>
      <c r="AB41" s="44">
        <v>346792.66</v>
      </c>
      <c r="AC41" s="43">
        <v>0</v>
      </c>
      <c r="AD41" s="44">
        <v>0</v>
      </c>
      <c r="AE41" s="58"/>
      <c r="AF41" s="328">
        <v>0</v>
      </c>
    </row>
    <row r="42" spans="1:32" s="54" customFormat="1" ht="11.25" x14ac:dyDescent="0.2">
      <c r="A42" s="80" t="s">
        <v>109</v>
      </c>
      <c r="B42" s="39" t="s">
        <v>110</v>
      </c>
      <c r="C42" s="81">
        <v>0</v>
      </c>
      <c r="D42" s="81">
        <v>0</v>
      </c>
      <c r="E42" s="247">
        <f t="shared" si="0"/>
        <v>0</v>
      </c>
      <c r="F42" s="57"/>
      <c r="G42" s="80" t="s">
        <v>109</v>
      </c>
      <c r="H42" s="39" t="s">
        <v>110</v>
      </c>
      <c r="I42" s="46"/>
      <c r="J42" s="83">
        <v>0</v>
      </c>
      <c r="K42" s="84">
        <v>0</v>
      </c>
      <c r="L42" s="58"/>
      <c r="M42" s="80" t="s">
        <v>109</v>
      </c>
      <c r="N42" s="39" t="s">
        <v>110</v>
      </c>
      <c r="O42" s="85"/>
      <c r="P42" s="86">
        <v>0</v>
      </c>
      <c r="Q42" s="86">
        <v>0</v>
      </c>
      <c r="R42" s="86">
        <v>0</v>
      </c>
      <c r="S42" s="58"/>
      <c r="T42" s="80" t="s">
        <v>109</v>
      </c>
      <c r="U42" s="39" t="s">
        <v>110</v>
      </c>
      <c r="V42" s="85"/>
      <c r="W42" s="86">
        <v>0</v>
      </c>
      <c r="X42" s="86">
        <v>0</v>
      </c>
      <c r="Y42" s="58"/>
      <c r="Z42" s="80" t="s">
        <v>109</v>
      </c>
      <c r="AA42" s="39" t="s">
        <v>110</v>
      </c>
      <c r="AB42" s="44">
        <v>0</v>
      </c>
      <c r="AC42" s="43">
        <v>0</v>
      </c>
      <c r="AD42" s="44">
        <v>0</v>
      </c>
      <c r="AE42" s="58"/>
      <c r="AF42" s="328">
        <v>0</v>
      </c>
    </row>
    <row r="43" spans="1:32" s="54" customFormat="1" ht="11.25" x14ac:dyDescent="0.2">
      <c r="A43" s="80">
        <v>17105</v>
      </c>
      <c r="B43" s="39" t="s">
        <v>232</v>
      </c>
      <c r="C43" s="38"/>
      <c r="D43" s="81">
        <v>0</v>
      </c>
      <c r="E43" s="247">
        <f t="shared" si="0"/>
        <v>132911.41499999998</v>
      </c>
      <c r="F43" s="59"/>
      <c r="G43" s="80">
        <v>17105</v>
      </c>
      <c r="H43" s="39" t="s">
        <v>232</v>
      </c>
      <c r="I43" s="38"/>
      <c r="J43" s="83"/>
      <c r="K43" s="83"/>
      <c r="M43" s="80">
        <v>17105</v>
      </c>
      <c r="N43" s="39" t="s">
        <v>232</v>
      </c>
      <c r="O43" s="87"/>
      <c r="P43" s="86">
        <v>0</v>
      </c>
      <c r="Q43" s="86">
        <v>0</v>
      </c>
      <c r="R43" s="86">
        <v>0</v>
      </c>
      <c r="T43" s="80">
        <v>17105</v>
      </c>
      <c r="U43" s="39" t="s">
        <v>232</v>
      </c>
      <c r="V43" s="38"/>
      <c r="W43" s="86">
        <v>0</v>
      </c>
      <c r="X43" s="86">
        <v>0</v>
      </c>
      <c r="Z43" s="80">
        <v>17105</v>
      </c>
      <c r="AA43" s="39" t="s">
        <v>232</v>
      </c>
      <c r="AB43" s="45"/>
      <c r="AC43" s="43">
        <v>0</v>
      </c>
      <c r="AD43" s="44">
        <v>132911.41499999998</v>
      </c>
      <c r="AF43" s="328">
        <v>0</v>
      </c>
    </row>
    <row r="44" spans="1:32" s="56" customFormat="1" x14ac:dyDescent="0.25">
      <c r="A44" s="248">
        <v>2000</v>
      </c>
      <c r="B44" s="248" t="s">
        <v>202</v>
      </c>
      <c r="C44" s="249">
        <v>10817463.37353</v>
      </c>
      <c r="D44" s="249">
        <v>4834674.3099999996</v>
      </c>
      <c r="E44" s="249">
        <f>SUM(E45:E78)</f>
        <v>17252739.556254983</v>
      </c>
      <c r="F44" s="59"/>
      <c r="G44" s="250">
        <v>2000</v>
      </c>
      <c r="H44" s="250" t="s">
        <v>202</v>
      </c>
      <c r="I44" s="251">
        <v>108000</v>
      </c>
      <c r="J44" s="251">
        <v>56266.459999999992</v>
      </c>
      <c r="K44" s="251">
        <f>SUM(K45:K78)</f>
        <v>113616</v>
      </c>
      <c r="L44" s="55"/>
      <c r="M44" s="250">
        <v>2000</v>
      </c>
      <c r="N44" s="250" t="s">
        <v>202</v>
      </c>
      <c r="O44" s="251">
        <v>124800</v>
      </c>
      <c r="P44" s="251">
        <v>53740.07</v>
      </c>
      <c r="Q44" s="251">
        <f>SUM(Q45:Q78)</f>
        <v>131289.60000000001</v>
      </c>
      <c r="R44" s="251">
        <f>SUM(R45:R78)</f>
        <v>5000000</v>
      </c>
      <c r="S44" s="55"/>
      <c r="T44" s="250">
        <v>2000</v>
      </c>
      <c r="U44" s="250" t="s">
        <v>202</v>
      </c>
      <c r="V44" s="251">
        <v>0</v>
      </c>
      <c r="W44" s="251">
        <v>0</v>
      </c>
      <c r="X44" s="251">
        <f>SUM(X45:X78)</f>
        <v>0</v>
      </c>
      <c r="Y44" s="59"/>
      <c r="Z44" s="250">
        <v>2000</v>
      </c>
      <c r="AA44" s="250" t="s">
        <v>202</v>
      </c>
      <c r="AB44" s="251">
        <v>10584663.37353</v>
      </c>
      <c r="AC44" s="251">
        <v>4724667.7799999993</v>
      </c>
      <c r="AD44" s="251">
        <f>SUM(AD45:AD78)</f>
        <v>12007833.956254983</v>
      </c>
      <c r="AE44" s="49"/>
      <c r="AF44" s="251">
        <f>SUM(AF45:AF78)</f>
        <v>0</v>
      </c>
    </row>
    <row r="45" spans="1:32" s="54" customFormat="1" ht="11.25" x14ac:dyDescent="0.2">
      <c r="A45" s="89">
        <v>21101</v>
      </c>
      <c r="B45" s="41" t="s">
        <v>124</v>
      </c>
      <c r="C45" s="65">
        <v>37000</v>
      </c>
      <c r="D45" s="82">
        <v>27279.18</v>
      </c>
      <c r="E45" s="81">
        <f t="shared" si="0"/>
        <v>38924</v>
      </c>
      <c r="F45" s="59"/>
      <c r="G45" s="89">
        <v>21101</v>
      </c>
      <c r="H45" s="41" t="s">
        <v>124</v>
      </c>
      <c r="I45" s="60">
        <v>0</v>
      </c>
      <c r="J45" s="83">
        <v>0</v>
      </c>
      <c r="K45" s="84">
        <v>0</v>
      </c>
      <c r="M45" s="89">
        <v>21101</v>
      </c>
      <c r="N45" s="41" t="s">
        <v>124</v>
      </c>
      <c r="O45" s="90">
        <v>5200</v>
      </c>
      <c r="P45" s="86">
        <v>0</v>
      </c>
      <c r="Q45" s="86">
        <f t="shared" ref="Q45:Q78" si="1">+O45*(1+$C$167)</f>
        <v>5470.4000000000005</v>
      </c>
      <c r="R45" s="86"/>
      <c r="T45" s="89">
        <v>21101</v>
      </c>
      <c r="U45" s="41" t="s">
        <v>124</v>
      </c>
      <c r="V45" s="60"/>
      <c r="W45" s="86">
        <v>0</v>
      </c>
      <c r="X45" s="86">
        <f t="shared" ref="X45:X78" si="2">+V45*(1+$C$167)</f>
        <v>0</v>
      </c>
      <c r="Z45" s="89">
        <v>21101</v>
      </c>
      <c r="AA45" s="41" t="s">
        <v>124</v>
      </c>
      <c r="AB45" s="42">
        <v>31800</v>
      </c>
      <c r="AC45" s="43">
        <v>27279.18</v>
      </c>
      <c r="AD45" s="44">
        <v>33453.599999999999</v>
      </c>
      <c r="AF45" s="328">
        <v>0</v>
      </c>
    </row>
    <row r="46" spans="1:32" s="54" customFormat="1" ht="11.25" x14ac:dyDescent="0.2">
      <c r="A46" s="89">
        <v>21201</v>
      </c>
      <c r="B46" s="41" t="s">
        <v>125</v>
      </c>
      <c r="C46" s="65">
        <v>0</v>
      </c>
      <c r="D46" s="82">
        <v>0</v>
      </c>
      <c r="E46" s="81">
        <f t="shared" si="0"/>
        <v>0</v>
      </c>
      <c r="F46" s="59"/>
      <c r="G46" s="89">
        <v>21201</v>
      </c>
      <c r="H46" s="41" t="s">
        <v>125</v>
      </c>
      <c r="I46" s="60">
        <v>0</v>
      </c>
      <c r="J46" s="83">
        <v>0</v>
      </c>
      <c r="K46" s="84">
        <v>0</v>
      </c>
      <c r="M46" s="89">
        <v>21201</v>
      </c>
      <c r="N46" s="41" t="s">
        <v>125</v>
      </c>
      <c r="O46" s="90">
        <v>0</v>
      </c>
      <c r="P46" s="86">
        <v>0</v>
      </c>
      <c r="Q46" s="86">
        <f t="shared" si="1"/>
        <v>0</v>
      </c>
      <c r="R46" s="86"/>
      <c r="T46" s="89">
        <v>21201</v>
      </c>
      <c r="U46" s="41" t="s">
        <v>125</v>
      </c>
      <c r="V46" s="60"/>
      <c r="W46" s="86">
        <v>0</v>
      </c>
      <c r="X46" s="86">
        <f t="shared" si="2"/>
        <v>0</v>
      </c>
      <c r="Z46" s="89">
        <v>21201</v>
      </c>
      <c r="AA46" s="41" t="s">
        <v>125</v>
      </c>
      <c r="AB46" s="42">
        <v>0</v>
      </c>
      <c r="AC46" s="43">
        <v>0</v>
      </c>
      <c r="AD46" s="44">
        <v>0</v>
      </c>
      <c r="AF46" s="328">
        <v>0</v>
      </c>
    </row>
    <row r="47" spans="1:32" s="54" customFormat="1" ht="22.5" x14ac:dyDescent="0.2">
      <c r="A47" s="89">
        <v>21401</v>
      </c>
      <c r="B47" s="41" t="s">
        <v>126</v>
      </c>
      <c r="C47" s="65">
        <v>29000</v>
      </c>
      <c r="D47" s="82">
        <v>596</v>
      </c>
      <c r="E47" s="81">
        <f t="shared" si="0"/>
        <v>30508</v>
      </c>
      <c r="F47" s="59"/>
      <c r="G47" s="89">
        <v>21401</v>
      </c>
      <c r="H47" s="41" t="s">
        <v>126</v>
      </c>
      <c r="I47" s="60">
        <v>0</v>
      </c>
      <c r="J47" s="83">
        <v>0</v>
      </c>
      <c r="K47" s="84">
        <v>0</v>
      </c>
      <c r="M47" s="89">
        <v>21401</v>
      </c>
      <c r="N47" s="41" t="s">
        <v>126</v>
      </c>
      <c r="O47" s="90">
        <v>0</v>
      </c>
      <c r="P47" s="86">
        <v>0</v>
      </c>
      <c r="Q47" s="86">
        <f t="shared" si="1"/>
        <v>0</v>
      </c>
      <c r="R47" s="86"/>
      <c r="T47" s="89">
        <v>21401</v>
      </c>
      <c r="U47" s="41" t="s">
        <v>126</v>
      </c>
      <c r="V47" s="60"/>
      <c r="W47" s="86">
        <v>0</v>
      </c>
      <c r="X47" s="86">
        <f t="shared" si="2"/>
        <v>0</v>
      </c>
      <c r="Z47" s="89">
        <v>21401</v>
      </c>
      <c r="AA47" s="41" t="s">
        <v>126</v>
      </c>
      <c r="AB47" s="42">
        <v>29000</v>
      </c>
      <c r="AC47" s="43">
        <v>596</v>
      </c>
      <c r="AD47" s="44">
        <v>30508</v>
      </c>
      <c r="AF47" s="328">
        <v>0</v>
      </c>
    </row>
    <row r="48" spans="1:32" s="54" customFormat="1" ht="11.25" x14ac:dyDescent="0.2">
      <c r="A48" s="89">
        <v>21501</v>
      </c>
      <c r="B48" s="41" t="s">
        <v>127</v>
      </c>
      <c r="C48" s="65">
        <v>3600</v>
      </c>
      <c r="D48" s="82">
        <v>2556</v>
      </c>
      <c r="E48" s="81">
        <f t="shared" si="0"/>
        <v>3787.2000000000003</v>
      </c>
      <c r="F48" s="59"/>
      <c r="G48" s="89">
        <v>21501</v>
      </c>
      <c r="H48" s="41" t="s">
        <v>127</v>
      </c>
      <c r="I48" s="60">
        <v>0</v>
      </c>
      <c r="J48" s="83">
        <v>0</v>
      </c>
      <c r="K48" s="84">
        <v>0</v>
      </c>
      <c r="M48" s="89">
        <v>21501</v>
      </c>
      <c r="N48" s="41" t="s">
        <v>127</v>
      </c>
      <c r="O48" s="90">
        <v>3600</v>
      </c>
      <c r="P48" s="86">
        <v>2556</v>
      </c>
      <c r="Q48" s="86">
        <f t="shared" si="1"/>
        <v>3787.2000000000003</v>
      </c>
      <c r="R48" s="86"/>
      <c r="T48" s="89">
        <v>21501</v>
      </c>
      <c r="U48" s="41" t="s">
        <v>127</v>
      </c>
      <c r="V48" s="60"/>
      <c r="W48" s="86">
        <v>0</v>
      </c>
      <c r="X48" s="86">
        <f t="shared" si="2"/>
        <v>0</v>
      </c>
      <c r="Z48" s="89">
        <v>21501</v>
      </c>
      <c r="AA48" s="41" t="s">
        <v>127</v>
      </c>
      <c r="AB48" s="42">
        <v>0</v>
      </c>
      <c r="AC48" s="43">
        <v>0</v>
      </c>
      <c r="AD48" s="44">
        <v>0</v>
      </c>
      <c r="AF48" s="328">
        <v>0</v>
      </c>
    </row>
    <row r="49" spans="1:32" s="54" customFormat="1" ht="11.25" x14ac:dyDescent="0.2">
      <c r="A49" s="89">
        <v>21601</v>
      </c>
      <c r="B49" s="41" t="s">
        <v>128</v>
      </c>
      <c r="C49" s="65">
        <v>54000</v>
      </c>
      <c r="D49" s="82">
        <v>18061.64</v>
      </c>
      <c r="E49" s="81">
        <f t="shared" si="0"/>
        <v>56808</v>
      </c>
      <c r="F49" s="59"/>
      <c r="G49" s="89">
        <v>21601</v>
      </c>
      <c r="H49" s="41" t="s">
        <v>128</v>
      </c>
      <c r="I49" s="60">
        <v>0</v>
      </c>
      <c r="J49" s="83">
        <v>0</v>
      </c>
      <c r="K49" s="84">
        <v>0</v>
      </c>
      <c r="M49" s="89">
        <v>21601</v>
      </c>
      <c r="N49" s="41" t="s">
        <v>128</v>
      </c>
      <c r="O49" s="90">
        <v>27000</v>
      </c>
      <c r="P49" s="86">
        <v>15967.64</v>
      </c>
      <c r="Q49" s="86">
        <f t="shared" si="1"/>
        <v>28404</v>
      </c>
      <c r="R49" s="86"/>
      <c r="T49" s="89">
        <v>21601</v>
      </c>
      <c r="U49" s="41" t="s">
        <v>128</v>
      </c>
      <c r="V49" s="60"/>
      <c r="W49" s="86">
        <v>0</v>
      </c>
      <c r="X49" s="86">
        <f t="shared" si="2"/>
        <v>0</v>
      </c>
      <c r="Z49" s="89">
        <v>21601</v>
      </c>
      <c r="AA49" s="41" t="s">
        <v>128</v>
      </c>
      <c r="AB49" s="42">
        <v>27000</v>
      </c>
      <c r="AC49" s="43">
        <v>2094</v>
      </c>
      <c r="AD49" s="44">
        <v>28404</v>
      </c>
      <c r="AF49" s="328">
        <v>0</v>
      </c>
    </row>
    <row r="50" spans="1:32" s="54" customFormat="1" ht="11.25" x14ac:dyDescent="0.2">
      <c r="A50" s="89">
        <v>21701</v>
      </c>
      <c r="B50" s="41" t="s">
        <v>129</v>
      </c>
      <c r="C50" s="65">
        <v>0</v>
      </c>
      <c r="D50" s="82">
        <v>0</v>
      </c>
      <c r="E50" s="81">
        <f t="shared" si="0"/>
        <v>0</v>
      </c>
      <c r="F50" s="59"/>
      <c r="G50" s="89">
        <v>21701</v>
      </c>
      <c r="H50" s="41" t="s">
        <v>129</v>
      </c>
      <c r="I50" s="60">
        <v>0</v>
      </c>
      <c r="J50" s="83">
        <v>0</v>
      </c>
      <c r="K50" s="84">
        <v>0</v>
      </c>
      <c r="M50" s="89">
        <v>21701</v>
      </c>
      <c r="N50" s="41" t="s">
        <v>129</v>
      </c>
      <c r="O50" s="90">
        <v>0</v>
      </c>
      <c r="P50" s="86">
        <v>0</v>
      </c>
      <c r="Q50" s="86">
        <f t="shared" si="1"/>
        <v>0</v>
      </c>
      <c r="R50" s="86"/>
      <c r="T50" s="89">
        <v>21701</v>
      </c>
      <c r="U50" s="41" t="s">
        <v>129</v>
      </c>
      <c r="V50" s="60"/>
      <c r="W50" s="86">
        <v>0</v>
      </c>
      <c r="X50" s="86">
        <f t="shared" si="2"/>
        <v>0</v>
      </c>
      <c r="Z50" s="89">
        <v>21701</v>
      </c>
      <c r="AA50" s="41" t="s">
        <v>129</v>
      </c>
      <c r="AB50" s="42">
        <v>0</v>
      </c>
      <c r="AC50" s="43">
        <v>0</v>
      </c>
      <c r="AD50" s="44">
        <v>0</v>
      </c>
      <c r="AF50" s="328">
        <v>0</v>
      </c>
    </row>
    <row r="51" spans="1:32" s="54" customFormat="1" ht="11.25" x14ac:dyDescent="0.2">
      <c r="A51" s="89">
        <v>21801</v>
      </c>
      <c r="B51" s="41" t="s">
        <v>130</v>
      </c>
      <c r="C51" s="65">
        <v>42700</v>
      </c>
      <c r="D51" s="82">
        <v>22666</v>
      </c>
      <c r="E51" s="81">
        <f t="shared" si="0"/>
        <v>44920.4</v>
      </c>
      <c r="F51" s="59"/>
      <c r="G51" s="89">
        <v>21801</v>
      </c>
      <c r="H51" s="41" t="s">
        <v>130</v>
      </c>
      <c r="I51" s="60">
        <v>18000</v>
      </c>
      <c r="J51" s="83">
        <v>3238</v>
      </c>
      <c r="K51" s="84">
        <v>18936</v>
      </c>
      <c r="M51" s="89">
        <v>21801</v>
      </c>
      <c r="N51" s="41" t="s">
        <v>130</v>
      </c>
      <c r="O51" s="90">
        <v>9000</v>
      </c>
      <c r="P51" s="86">
        <v>0</v>
      </c>
      <c r="Q51" s="86">
        <f t="shared" si="1"/>
        <v>9468</v>
      </c>
      <c r="R51" s="86"/>
      <c r="T51" s="89">
        <v>21801</v>
      </c>
      <c r="U51" s="41" t="s">
        <v>130</v>
      </c>
      <c r="V51" s="60"/>
      <c r="W51" s="86">
        <v>0</v>
      </c>
      <c r="X51" s="86">
        <f t="shared" si="2"/>
        <v>0</v>
      </c>
      <c r="Z51" s="89">
        <v>21801</v>
      </c>
      <c r="AA51" s="41" t="s">
        <v>130</v>
      </c>
      <c r="AB51" s="42">
        <v>15700</v>
      </c>
      <c r="AC51" s="43">
        <v>19428</v>
      </c>
      <c r="AD51" s="44">
        <v>16516.400000000001</v>
      </c>
      <c r="AF51" s="328">
        <v>0</v>
      </c>
    </row>
    <row r="52" spans="1:32" s="54" customFormat="1" ht="11.25" x14ac:dyDescent="0.2">
      <c r="A52" s="89">
        <v>21802</v>
      </c>
      <c r="B52" s="41" t="s">
        <v>131</v>
      </c>
      <c r="C52" s="65">
        <v>0</v>
      </c>
      <c r="D52" s="82">
        <v>20291</v>
      </c>
      <c r="E52" s="81">
        <f t="shared" si="0"/>
        <v>0</v>
      </c>
      <c r="F52" s="59"/>
      <c r="G52" s="89">
        <v>21802</v>
      </c>
      <c r="H52" s="41" t="s">
        <v>131</v>
      </c>
      <c r="I52" s="60">
        <v>0</v>
      </c>
      <c r="J52" s="83">
        <v>0</v>
      </c>
      <c r="K52" s="84">
        <v>0</v>
      </c>
      <c r="M52" s="89">
        <v>21802</v>
      </c>
      <c r="N52" s="41" t="s">
        <v>131</v>
      </c>
      <c r="O52" s="90">
        <v>0</v>
      </c>
      <c r="P52" s="86">
        <v>20291</v>
      </c>
      <c r="Q52" s="86">
        <f t="shared" si="1"/>
        <v>0</v>
      </c>
      <c r="R52" s="86"/>
      <c r="T52" s="89">
        <v>21802</v>
      </c>
      <c r="U52" s="41" t="s">
        <v>131</v>
      </c>
      <c r="V52" s="60"/>
      <c r="W52" s="86">
        <v>0</v>
      </c>
      <c r="X52" s="86">
        <f t="shared" si="2"/>
        <v>0</v>
      </c>
      <c r="Z52" s="89">
        <v>21802</v>
      </c>
      <c r="AA52" s="41" t="s">
        <v>131</v>
      </c>
      <c r="AB52" s="42">
        <v>0</v>
      </c>
      <c r="AC52" s="43">
        <v>0</v>
      </c>
      <c r="AD52" s="44">
        <v>0</v>
      </c>
      <c r="AF52" s="328">
        <v>0</v>
      </c>
    </row>
    <row r="53" spans="1:32" s="54" customFormat="1" ht="22.5" x14ac:dyDescent="0.2">
      <c r="A53" s="89">
        <v>22101</v>
      </c>
      <c r="B53" s="41" t="s">
        <v>132</v>
      </c>
      <c r="C53" s="65">
        <v>60000</v>
      </c>
      <c r="D53" s="82">
        <v>9296.5400000000009</v>
      </c>
      <c r="E53" s="81">
        <f t="shared" si="0"/>
        <v>63120</v>
      </c>
      <c r="F53" s="59"/>
      <c r="G53" s="89">
        <v>22101</v>
      </c>
      <c r="H53" s="41" t="s">
        <v>132</v>
      </c>
      <c r="I53" s="60">
        <v>0</v>
      </c>
      <c r="J53" s="83">
        <v>0</v>
      </c>
      <c r="K53" s="84">
        <v>0</v>
      </c>
      <c r="M53" s="89">
        <v>22101</v>
      </c>
      <c r="N53" s="41" t="s">
        <v>132</v>
      </c>
      <c r="O53" s="90">
        <v>0</v>
      </c>
      <c r="P53" s="86">
        <v>1115</v>
      </c>
      <c r="Q53" s="86">
        <f t="shared" si="1"/>
        <v>0</v>
      </c>
      <c r="R53" s="86"/>
      <c r="T53" s="89">
        <v>22101</v>
      </c>
      <c r="U53" s="41" t="s">
        <v>132</v>
      </c>
      <c r="V53" s="60"/>
      <c r="W53" s="86">
        <v>0</v>
      </c>
      <c r="X53" s="86">
        <f t="shared" si="2"/>
        <v>0</v>
      </c>
      <c r="Z53" s="89">
        <v>22101</v>
      </c>
      <c r="AA53" s="41" t="s">
        <v>132</v>
      </c>
      <c r="AB53" s="42">
        <v>60000</v>
      </c>
      <c r="AC53" s="43">
        <v>8181.5400000000009</v>
      </c>
      <c r="AD53" s="44">
        <v>63120</v>
      </c>
      <c r="AF53" s="328">
        <v>0</v>
      </c>
    </row>
    <row r="54" spans="1:32" s="54" customFormat="1" ht="11.25" x14ac:dyDescent="0.2">
      <c r="A54" s="89">
        <v>22106</v>
      </c>
      <c r="B54" s="41" t="s">
        <v>133</v>
      </c>
      <c r="C54" s="65">
        <v>5000</v>
      </c>
      <c r="D54" s="82">
        <v>0</v>
      </c>
      <c r="E54" s="81">
        <f t="shared" si="0"/>
        <v>5260</v>
      </c>
      <c r="F54" s="59"/>
      <c r="G54" s="89">
        <v>22106</v>
      </c>
      <c r="H54" s="41" t="s">
        <v>133</v>
      </c>
      <c r="I54" s="60">
        <v>0</v>
      </c>
      <c r="J54" s="83">
        <v>0</v>
      </c>
      <c r="K54" s="84">
        <v>0</v>
      </c>
      <c r="M54" s="89">
        <v>22106</v>
      </c>
      <c r="N54" s="41" t="s">
        <v>133</v>
      </c>
      <c r="O54" s="90">
        <v>0</v>
      </c>
      <c r="P54" s="86">
        <v>0</v>
      </c>
      <c r="Q54" s="86">
        <f t="shared" si="1"/>
        <v>0</v>
      </c>
      <c r="R54" s="86"/>
      <c r="T54" s="89">
        <v>22106</v>
      </c>
      <c r="U54" s="41" t="s">
        <v>133</v>
      </c>
      <c r="V54" s="60"/>
      <c r="W54" s="86">
        <v>0</v>
      </c>
      <c r="X54" s="86">
        <f t="shared" si="2"/>
        <v>0</v>
      </c>
      <c r="Z54" s="89">
        <v>22106</v>
      </c>
      <c r="AA54" s="41" t="s">
        <v>133</v>
      </c>
      <c r="AB54" s="42">
        <v>5000</v>
      </c>
      <c r="AC54" s="43">
        <v>0</v>
      </c>
      <c r="AD54" s="44">
        <v>5260</v>
      </c>
      <c r="AF54" s="328">
        <v>0</v>
      </c>
    </row>
    <row r="55" spans="1:32" s="54" customFormat="1" ht="11.25" x14ac:dyDescent="0.2">
      <c r="A55" s="89">
        <v>22301</v>
      </c>
      <c r="B55" s="41" t="s">
        <v>134</v>
      </c>
      <c r="C55" s="65">
        <v>3562.24</v>
      </c>
      <c r="D55" s="82">
        <v>0</v>
      </c>
      <c r="E55" s="81">
        <f t="shared" si="0"/>
        <v>8636.6569999999992</v>
      </c>
      <c r="F55" s="59"/>
      <c r="G55" s="89">
        <v>22301</v>
      </c>
      <c r="H55" s="41" t="s">
        <v>134</v>
      </c>
      <c r="I55" s="60">
        <v>0</v>
      </c>
      <c r="J55" s="83">
        <v>0</v>
      </c>
      <c r="K55" s="84">
        <v>0</v>
      </c>
      <c r="M55" s="89">
        <v>22301</v>
      </c>
      <c r="N55" s="41" t="s">
        <v>134</v>
      </c>
      <c r="O55" s="90">
        <v>0</v>
      </c>
      <c r="P55" s="86">
        <v>0</v>
      </c>
      <c r="Q55" s="86">
        <f t="shared" si="1"/>
        <v>0</v>
      </c>
      <c r="R55" s="86"/>
      <c r="T55" s="89">
        <v>22301</v>
      </c>
      <c r="U55" s="41" t="s">
        <v>134</v>
      </c>
      <c r="V55" s="60"/>
      <c r="W55" s="86">
        <v>0</v>
      </c>
      <c r="X55" s="86">
        <f t="shared" si="2"/>
        <v>0</v>
      </c>
      <c r="Z55" s="89">
        <v>22301</v>
      </c>
      <c r="AA55" s="41" t="s">
        <v>134</v>
      </c>
      <c r="AB55" s="42">
        <v>3562.24</v>
      </c>
      <c r="AC55" s="43">
        <v>0</v>
      </c>
      <c r="AD55" s="44">
        <v>8636.6569999999992</v>
      </c>
      <c r="AF55" s="328">
        <v>0</v>
      </c>
    </row>
    <row r="56" spans="1:32" s="54" customFormat="1" ht="11.25" x14ac:dyDescent="0.2">
      <c r="A56" s="89">
        <v>23901</v>
      </c>
      <c r="B56" s="41" t="s">
        <v>135</v>
      </c>
      <c r="C56" s="65">
        <v>0</v>
      </c>
      <c r="D56" s="82">
        <v>0</v>
      </c>
      <c r="E56" s="81">
        <f t="shared" si="0"/>
        <v>0</v>
      </c>
      <c r="F56" s="59"/>
      <c r="G56" s="89">
        <v>23901</v>
      </c>
      <c r="H56" s="41" t="s">
        <v>135</v>
      </c>
      <c r="I56" s="60">
        <v>0</v>
      </c>
      <c r="J56" s="83">
        <v>0</v>
      </c>
      <c r="K56" s="84">
        <v>0</v>
      </c>
      <c r="M56" s="89">
        <v>23901</v>
      </c>
      <c r="N56" s="41" t="s">
        <v>135</v>
      </c>
      <c r="O56" s="90">
        <v>0</v>
      </c>
      <c r="P56" s="86">
        <v>0</v>
      </c>
      <c r="Q56" s="86">
        <f t="shared" si="1"/>
        <v>0</v>
      </c>
      <c r="R56" s="86"/>
      <c r="T56" s="89">
        <v>23901</v>
      </c>
      <c r="U56" s="41" t="s">
        <v>135</v>
      </c>
      <c r="V56" s="60"/>
      <c r="W56" s="86">
        <v>0</v>
      </c>
      <c r="X56" s="86">
        <f t="shared" si="2"/>
        <v>0</v>
      </c>
      <c r="Z56" s="89">
        <v>23901</v>
      </c>
      <c r="AA56" s="41" t="s">
        <v>135</v>
      </c>
      <c r="AB56" s="42">
        <v>0</v>
      </c>
      <c r="AC56" s="43">
        <v>0</v>
      </c>
      <c r="AD56" s="44">
        <v>0</v>
      </c>
      <c r="AF56" s="328">
        <v>0</v>
      </c>
    </row>
    <row r="57" spans="1:32" s="54" customFormat="1" ht="11.25" x14ac:dyDescent="0.2">
      <c r="A57" s="89">
        <v>24201</v>
      </c>
      <c r="B57" s="41" t="s">
        <v>136</v>
      </c>
      <c r="C57" s="65">
        <v>0</v>
      </c>
      <c r="D57" s="82">
        <v>0</v>
      </c>
      <c r="E57" s="81">
        <f t="shared" si="0"/>
        <v>0</v>
      </c>
      <c r="F57" s="59"/>
      <c r="G57" s="89">
        <v>24201</v>
      </c>
      <c r="H57" s="41" t="s">
        <v>136</v>
      </c>
      <c r="I57" s="60">
        <v>0</v>
      </c>
      <c r="J57" s="83">
        <v>0</v>
      </c>
      <c r="K57" s="84">
        <v>0</v>
      </c>
      <c r="M57" s="89">
        <v>24201</v>
      </c>
      <c r="N57" s="41" t="s">
        <v>136</v>
      </c>
      <c r="O57" s="90">
        <v>0</v>
      </c>
      <c r="P57" s="86">
        <v>0</v>
      </c>
      <c r="Q57" s="86">
        <f t="shared" si="1"/>
        <v>0</v>
      </c>
      <c r="R57" s="86"/>
      <c r="T57" s="89">
        <v>24201</v>
      </c>
      <c r="U57" s="41" t="s">
        <v>136</v>
      </c>
      <c r="V57" s="60"/>
      <c r="W57" s="86">
        <v>0</v>
      </c>
      <c r="X57" s="86">
        <f t="shared" si="2"/>
        <v>0</v>
      </c>
      <c r="Z57" s="89">
        <v>24201</v>
      </c>
      <c r="AA57" s="41" t="s">
        <v>136</v>
      </c>
      <c r="AB57" s="42">
        <v>0</v>
      </c>
      <c r="AC57" s="43">
        <v>0</v>
      </c>
      <c r="AD57" s="44">
        <v>0</v>
      </c>
      <c r="AF57" s="328">
        <v>0</v>
      </c>
    </row>
    <row r="58" spans="1:32" s="54" customFormat="1" ht="11.25" x14ac:dyDescent="0.2">
      <c r="A58" s="89">
        <v>24301</v>
      </c>
      <c r="B58" s="41" t="s">
        <v>137</v>
      </c>
      <c r="C58" s="65">
        <v>0</v>
      </c>
      <c r="D58" s="82">
        <v>0</v>
      </c>
      <c r="E58" s="81">
        <f t="shared" si="0"/>
        <v>0</v>
      </c>
      <c r="F58" s="59"/>
      <c r="G58" s="89">
        <v>24301</v>
      </c>
      <c r="H58" s="41" t="s">
        <v>137</v>
      </c>
      <c r="I58" s="60">
        <v>0</v>
      </c>
      <c r="J58" s="83">
        <v>0</v>
      </c>
      <c r="K58" s="84">
        <v>0</v>
      </c>
      <c r="M58" s="89">
        <v>24301</v>
      </c>
      <c r="N58" s="41" t="s">
        <v>137</v>
      </c>
      <c r="O58" s="90">
        <v>0</v>
      </c>
      <c r="P58" s="86">
        <v>0</v>
      </c>
      <c r="Q58" s="86">
        <f t="shared" si="1"/>
        <v>0</v>
      </c>
      <c r="R58" s="86"/>
      <c r="T58" s="89">
        <v>24301</v>
      </c>
      <c r="U58" s="41" t="s">
        <v>137</v>
      </c>
      <c r="V58" s="60"/>
      <c r="W58" s="86">
        <v>0</v>
      </c>
      <c r="X58" s="86">
        <f t="shared" si="2"/>
        <v>0</v>
      </c>
      <c r="Z58" s="89">
        <v>24301</v>
      </c>
      <c r="AA58" s="41" t="s">
        <v>137</v>
      </c>
      <c r="AB58" s="42">
        <v>0</v>
      </c>
      <c r="AC58" s="43">
        <v>0</v>
      </c>
      <c r="AD58" s="44">
        <v>0</v>
      </c>
      <c r="AF58" s="328">
        <v>0</v>
      </c>
    </row>
    <row r="59" spans="1:32" s="54" customFormat="1" ht="11.25" x14ac:dyDescent="0.2">
      <c r="A59" s="89">
        <v>24401</v>
      </c>
      <c r="B59" s="41" t="s">
        <v>138</v>
      </c>
      <c r="C59" s="65">
        <v>0</v>
      </c>
      <c r="D59" s="82">
        <v>0</v>
      </c>
      <c r="E59" s="81">
        <f t="shared" si="0"/>
        <v>0</v>
      </c>
      <c r="F59" s="59"/>
      <c r="G59" s="89">
        <v>24401</v>
      </c>
      <c r="H59" s="41" t="s">
        <v>138</v>
      </c>
      <c r="I59" s="60">
        <v>0</v>
      </c>
      <c r="J59" s="83">
        <v>0</v>
      </c>
      <c r="K59" s="84">
        <v>0</v>
      </c>
      <c r="M59" s="89">
        <v>24401</v>
      </c>
      <c r="N59" s="41" t="s">
        <v>138</v>
      </c>
      <c r="O59" s="90">
        <v>0</v>
      </c>
      <c r="P59" s="86">
        <v>0</v>
      </c>
      <c r="Q59" s="86">
        <f t="shared" si="1"/>
        <v>0</v>
      </c>
      <c r="R59" s="86"/>
      <c r="T59" s="89">
        <v>24401</v>
      </c>
      <c r="U59" s="41" t="s">
        <v>138</v>
      </c>
      <c r="V59" s="60"/>
      <c r="W59" s="86">
        <v>0</v>
      </c>
      <c r="X59" s="86">
        <f t="shared" si="2"/>
        <v>0</v>
      </c>
      <c r="Z59" s="89">
        <v>24401</v>
      </c>
      <c r="AA59" s="41" t="s">
        <v>138</v>
      </c>
      <c r="AB59" s="42">
        <v>0</v>
      </c>
      <c r="AC59" s="43">
        <v>0</v>
      </c>
      <c r="AD59" s="44">
        <v>0</v>
      </c>
      <c r="AF59" s="328">
        <v>0</v>
      </c>
    </row>
    <row r="60" spans="1:32" s="54" customFormat="1" ht="11.25" x14ac:dyDescent="0.2">
      <c r="A60" s="89">
        <v>24501</v>
      </c>
      <c r="B60" s="41" t="s">
        <v>139</v>
      </c>
      <c r="C60" s="65">
        <v>0</v>
      </c>
      <c r="D60" s="82">
        <v>0</v>
      </c>
      <c r="E60" s="81">
        <f t="shared" si="0"/>
        <v>0</v>
      </c>
      <c r="F60" s="59"/>
      <c r="G60" s="89">
        <v>24501</v>
      </c>
      <c r="H60" s="41" t="s">
        <v>139</v>
      </c>
      <c r="I60" s="60">
        <v>0</v>
      </c>
      <c r="J60" s="83">
        <v>0</v>
      </c>
      <c r="K60" s="84">
        <v>0</v>
      </c>
      <c r="M60" s="89">
        <v>24501</v>
      </c>
      <c r="N60" s="41" t="s">
        <v>139</v>
      </c>
      <c r="O60" s="90">
        <v>0</v>
      </c>
      <c r="P60" s="86">
        <v>0</v>
      </c>
      <c r="Q60" s="86">
        <f t="shared" si="1"/>
        <v>0</v>
      </c>
      <c r="R60" s="86"/>
      <c r="T60" s="89">
        <v>24501</v>
      </c>
      <c r="U60" s="41" t="s">
        <v>139</v>
      </c>
      <c r="V60" s="60"/>
      <c r="W60" s="86">
        <v>0</v>
      </c>
      <c r="X60" s="86">
        <f t="shared" si="2"/>
        <v>0</v>
      </c>
      <c r="Z60" s="89">
        <v>24501</v>
      </c>
      <c r="AA60" s="41" t="s">
        <v>139</v>
      </c>
      <c r="AB60" s="42">
        <v>0</v>
      </c>
      <c r="AC60" s="43">
        <v>0</v>
      </c>
      <c r="AD60" s="44">
        <v>0</v>
      </c>
      <c r="AF60" s="328">
        <v>0</v>
      </c>
    </row>
    <row r="61" spans="1:32" s="54" customFormat="1" ht="11.25" x14ac:dyDescent="0.2">
      <c r="A61" s="89">
        <v>24601</v>
      </c>
      <c r="B61" s="41" t="s">
        <v>140</v>
      </c>
      <c r="C61" s="65">
        <v>199273.58353</v>
      </c>
      <c r="D61" s="82">
        <v>13425.35</v>
      </c>
      <c r="E61" s="81">
        <f t="shared" si="0"/>
        <v>209635.80987356001</v>
      </c>
      <c r="F61" s="59"/>
      <c r="G61" s="89">
        <v>24601</v>
      </c>
      <c r="H61" s="41" t="s">
        <v>140</v>
      </c>
      <c r="I61" s="60">
        <v>0</v>
      </c>
      <c r="J61" s="83">
        <v>0</v>
      </c>
      <c r="K61" s="84">
        <v>0</v>
      </c>
      <c r="M61" s="89">
        <v>24601</v>
      </c>
      <c r="N61" s="41" t="s">
        <v>140</v>
      </c>
      <c r="O61" s="90">
        <v>40000</v>
      </c>
      <c r="P61" s="86">
        <v>0</v>
      </c>
      <c r="Q61" s="86">
        <f t="shared" si="1"/>
        <v>42080</v>
      </c>
      <c r="R61" s="86"/>
      <c r="T61" s="89">
        <v>24601</v>
      </c>
      <c r="U61" s="41" t="s">
        <v>140</v>
      </c>
      <c r="V61" s="60"/>
      <c r="W61" s="86">
        <v>0</v>
      </c>
      <c r="X61" s="86">
        <f t="shared" si="2"/>
        <v>0</v>
      </c>
      <c r="Z61" s="89">
        <v>24601</v>
      </c>
      <c r="AA61" s="41" t="s">
        <v>140</v>
      </c>
      <c r="AB61" s="42">
        <v>159273.58353</v>
      </c>
      <c r="AC61" s="43">
        <v>13425.35</v>
      </c>
      <c r="AD61" s="44">
        <v>167555.80987356001</v>
      </c>
      <c r="AF61" s="328">
        <v>0</v>
      </c>
    </row>
    <row r="62" spans="1:32" s="54" customFormat="1" ht="11.25" x14ac:dyDescent="0.2">
      <c r="A62" s="89">
        <v>24801</v>
      </c>
      <c r="B62" s="41" t="s">
        <v>141</v>
      </c>
      <c r="C62" s="65">
        <v>0</v>
      </c>
      <c r="D62" s="82">
        <v>0</v>
      </c>
      <c r="E62" s="81">
        <f t="shared" si="0"/>
        <v>0</v>
      </c>
      <c r="F62" s="59"/>
      <c r="G62" s="89">
        <v>24801</v>
      </c>
      <c r="H62" s="41" t="s">
        <v>141</v>
      </c>
      <c r="I62" s="60">
        <v>0</v>
      </c>
      <c r="J62" s="83">
        <v>0</v>
      </c>
      <c r="K62" s="84">
        <v>0</v>
      </c>
      <c r="M62" s="89">
        <v>24801</v>
      </c>
      <c r="N62" s="41" t="s">
        <v>141</v>
      </c>
      <c r="O62" s="90">
        <v>0</v>
      </c>
      <c r="P62" s="86">
        <v>0</v>
      </c>
      <c r="Q62" s="86">
        <f t="shared" si="1"/>
        <v>0</v>
      </c>
      <c r="R62" s="86"/>
      <c r="T62" s="89">
        <v>24801</v>
      </c>
      <c r="U62" s="41" t="s">
        <v>141</v>
      </c>
      <c r="V62" s="60"/>
      <c r="W62" s="86">
        <v>0</v>
      </c>
      <c r="X62" s="86">
        <f t="shared" si="2"/>
        <v>0</v>
      </c>
      <c r="Z62" s="89">
        <v>24801</v>
      </c>
      <c r="AA62" s="41" t="s">
        <v>141</v>
      </c>
      <c r="AB62" s="42">
        <v>0</v>
      </c>
      <c r="AC62" s="43">
        <v>0</v>
      </c>
      <c r="AD62" s="44">
        <v>0</v>
      </c>
      <c r="AF62" s="328">
        <v>0</v>
      </c>
    </row>
    <row r="63" spans="1:32" s="54" customFormat="1" ht="22.5" x14ac:dyDescent="0.2">
      <c r="A63" s="89">
        <v>24901</v>
      </c>
      <c r="B63" s="41" t="s">
        <v>142</v>
      </c>
      <c r="C63" s="65">
        <v>0</v>
      </c>
      <c r="D63" s="82">
        <v>0</v>
      </c>
      <c r="E63" s="81">
        <f t="shared" si="0"/>
        <v>0</v>
      </c>
      <c r="F63" s="59"/>
      <c r="G63" s="89">
        <v>24901</v>
      </c>
      <c r="H63" s="41" t="s">
        <v>142</v>
      </c>
      <c r="I63" s="60">
        <v>0</v>
      </c>
      <c r="J63" s="83">
        <v>0</v>
      </c>
      <c r="K63" s="84">
        <v>0</v>
      </c>
      <c r="M63" s="89">
        <v>24901</v>
      </c>
      <c r="N63" s="41" t="s">
        <v>142</v>
      </c>
      <c r="O63" s="90">
        <v>0</v>
      </c>
      <c r="P63" s="86">
        <v>0</v>
      </c>
      <c r="Q63" s="86">
        <f t="shared" si="1"/>
        <v>0</v>
      </c>
      <c r="R63" s="86"/>
      <c r="T63" s="89">
        <v>24901</v>
      </c>
      <c r="U63" s="41" t="s">
        <v>142</v>
      </c>
      <c r="V63" s="60"/>
      <c r="W63" s="86">
        <v>0</v>
      </c>
      <c r="X63" s="86">
        <f t="shared" si="2"/>
        <v>0</v>
      </c>
      <c r="Z63" s="89">
        <v>24901</v>
      </c>
      <c r="AA63" s="41" t="s">
        <v>142</v>
      </c>
      <c r="AB63" s="42">
        <v>0</v>
      </c>
      <c r="AC63" s="43">
        <v>0</v>
      </c>
      <c r="AD63" s="44">
        <v>0</v>
      </c>
      <c r="AF63" s="328">
        <v>0</v>
      </c>
    </row>
    <row r="64" spans="1:32" s="54" customFormat="1" ht="11.25" x14ac:dyDescent="0.2">
      <c r="A64" s="89">
        <v>25101</v>
      </c>
      <c r="B64" s="41" t="s">
        <v>53</v>
      </c>
      <c r="C64" s="65">
        <v>8000000</v>
      </c>
      <c r="D64" s="82">
        <v>3881883.97</v>
      </c>
      <c r="E64" s="81">
        <f t="shared" si="0"/>
        <v>11783878.906781424</v>
      </c>
      <c r="F64" s="59"/>
      <c r="G64" s="89">
        <v>25101</v>
      </c>
      <c r="H64" s="41" t="s">
        <v>53</v>
      </c>
      <c r="I64" s="60">
        <v>0</v>
      </c>
      <c r="J64" s="83">
        <v>0</v>
      </c>
      <c r="K64" s="84">
        <v>0</v>
      </c>
      <c r="M64" s="89">
        <v>25101</v>
      </c>
      <c r="N64" s="41" t="s">
        <v>53</v>
      </c>
      <c r="O64" s="90">
        <v>0</v>
      </c>
      <c r="P64" s="86">
        <v>12876.81</v>
      </c>
      <c r="Q64" s="86">
        <f t="shared" si="1"/>
        <v>0</v>
      </c>
      <c r="R64" s="86">
        <v>2500000</v>
      </c>
      <c r="T64" s="89">
        <v>25101</v>
      </c>
      <c r="U64" s="41" t="s">
        <v>53</v>
      </c>
      <c r="V64" s="60"/>
      <c r="W64" s="86">
        <v>0</v>
      </c>
      <c r="X64" s="86">
        <f t="shared" si="2"/>
        <v>0</v>
      </c>
      <c r="Z64" s="89">
        <v>25101</v>
      </c>
      <c r="AA64" s="41" t="s">
        <v>53</v>
      </c>
      <c r="AB64" s="42">
        <v>8000000</v>
      </c>
      <c r="AC64" s="43">
        <v>3869007.16</v>
      </c>
      <c r="AD64" s="44">
        <v>9283878.9067814238</v>
      </c>
      <c r="AF64" s="328">
        <v>0</v>
      </c>
    </row>
    <row r="65" spans="1:32" s="54" customFormat="1" ht="11.25" x14ac:dyDescent="0.2">
      <c r="A65" s="89">
        <v>25201</v>
      </c>
      <c r="B65" s="41" t="s">
        <v>143</v>
      </c>
      <c r="C65" s="65">
        <v>0</v>
      </c>
      <c r="D65" s="82">
        <v>0</v>
      </c>
      <c r="E65" s="81">
        <f t="shared" si="0"/>
        <v>0</v>
      </c>
      <c r="F65" s="59"/>
      <c r="G65" s="89">
        <v>25201</v>
      </c>
      <c r="H65" s="41" t="s">
        <v>143</v>
      </c>
      <c r="I65" s="60">
        <v>0</v>
      </c>
      <c r="J65" s="83">
        <v>0</v>
      </c>
      <c r="K65" s="84">
        <v>0</v>
      </c>
      <c r="M65" s="89">
        <v>25201</v>
      </c>
      <c r="N65" s="41" t="s">
        <v>143</v>
      </c>
      <c r="O65" s="90">
        <v>0</v>
      </c>
      <c r="P65" s="86">
        <v>0</v>
      </c>
      <c r="Q65" s="86">
        <f t="shared" si="1"/>
        <v>0</v>
      </c>
      <c r="R65" s="86"/>
      <c r="T65" s="89">
        <v>25201</v>
      </c>
      <c r="U65" s="41" t="s">
        <v>143</v>
      </c>
      <c r="V65" s="60"/>
      <c r="W65" s="86">
        <v>0</v>
      </c>
      <c r="X65" s="86">
        <f t="shared" si="2"/>
        <v>0</v>
      </c>
      <c r="Z65" s="89">
        <v>25201</v>
      </c>
      <c r="AA65" s="41" t="s">
        <v>143</v>
      </c>
      <c r="AB65" s="42">
        <v>0</v>
      </c>
      <c r="AC65" s="43">
        <v>0</v>
      </c>
      <c r="AD65" s="44">
        <v>0</v>
      </c>
      <c r="AF65" s="328">
        <v>0</v>
      </c>
    </row>
    <row r="66" spans="1:32" s="54" customFormat="1" ht="11.25" x14ac:dyDescent="0.2">
      <c r="A66" s="89">
        <v>25301</v>
      </c>
      <c r="B66" s="41" t="s">
        <v>144</v>
      </c>
      <c r="C66" s="65">
        <v>10500</v>
      </c>
      <c r="D66" s="82">
        <v>0</v>
      </c>
      <c r="E66" s="81">
        <f t="shared" si="0"/>
        <v>11046</v>
      </c>
      <c r="F66" s="59"/>
      <c r="G66" s="89">
        <v>25301</v>
      </c>
      <c r="H66" s="41" t="s">
        <v>144</v>
      </c>
      <c r="I66" s="60">
        <v>0</v>
      </c>
      <c r="J66" s="83">
        <v>0</v>
      </c>
      <c r="K66" s="84">
        <v>0</v>
      </c>
      <c r="M66" s="89">
        <v>25301</v>
      </c>
      <c r="N66" s="41" t="s">
        <v>144</v>
      </c>
      <c r="O66" s="90">
        <v>0</v>
      </c>
      <c r="P66" s="86">
        <v>0</v>
      </c>
      <c r="Q66" s="86">
        <f t="shared" si="1"/>
        <v>0</v>
      </c>
      <c r="R66" s="86"/>
      <c r="T66" s="89">
        <v>25301</v>
      </c>
      <c r="U66" s="41" t="s">
        <v>144</v>
      </c>
      <c r="V66" s="60"/>
      <c r="W66" s="86">
        <v>0</v>
      </c>
      <c r="X66" s="86">
        <f t="shared" si="2"/>
        <v>0</v>
      </c>
      <c r="Z66" s="89">
        <v>25301</v>
      </c>
      <c r="AA66" s="41" t="s">
        <v>144</v>
      </c>
      <c r="AB66" s="42">
        <v>10500</v>
      </c>
      <c r="AC66" s="43">
        <v>0</v>
      </c>
      <c r="AD66" s="44">
        <v>11046</v>
      </c>
      <c r="AF66" s="328">
        <v>0</v>
      </c>
    </row>
    <row r="67" spans="1:32" s="54" customFormat="1" ht="11.25" x14ac:dyDescent="0.2">
      <c r="A67" s="89">
        <v>25501</v>
      </c>
      <c r="B67" s="41" t="s">
        <v>145</v>
      </c>
      <c r="C67" s="65">
        <v>20000</v>
      </c>
      <c r="D67" s="82">
        <v>0</v>
      </c>
      <c r="E67" s="81">
        <f t="shared" si="0"/>
        <v>21040</v>
      </c>
      <c r="F67" s="59"/>
      <c r="G67" s="89">
        <v>25501</v>
      </c>
      <c r="H67" s="41" t="s">
        <v>145</v>
      </c>
      <c r="I67" s="60">
        <v>0</v>
      </c>
      <c r="J67" s="83">
        <v>0</v>
      </c>
      <c r="K67" s="84">
        <v>0</v>
      </c>
      <c r="M67" s="89">
        <v>25501</v>
      </c>
      <c r="N67" s="41" t="s">
        <v>145</v>
      </c>
      <c r="O67" s="90">
        <v>0</v>
      </c>
      <c r="P67" s="86">
        <v>0</v>
      </c>
      <c r="Q67" s="86">
        <f t="shared" si="1"/>
        <v>0</v>
      </c>
      <c r="R67" s="86"/>
      <c r="T67" s="89">
        <v>25501</v>
      </c>
      <c r="U67" s="41" t="s">
        <v>145</v>
      </c>
      <c r="V67" s="60"/>
      <c r="W67" s="86">
        <v>0</v>
      </c>
      <c r="X67" s="86">
        <f t="shared" si="2"/>
        <v>0</v>
      </c>
      <c r="Z67" s="89">
        <v>25501</v>
      </c>
      <c r="AA67" s="41" t="s">
        <v>145</v>
      </c>
      <c r="AB67" s="42">
        <v>20000</v>
      </c>
      <c r="AC67" s="43">
        <v>0</v>
      </c>
      <c r="AD67" s="44">
        <v>21040</v>
      </c>
      <c r="AF67" s="328">
        <v>0</v>
      </c>
    </row>
    <row r="68" spans="1:32" s="54" customFormat="1" ht="11.25" x14ac:dyDescent="0.2">
      <c r="A68" s="89">
        <v>25901</v>
      </c>
      <c r="B68" s="41" t="s">
        <v>54</v>
      </c>
      <c r="C68" s="65">
        <v>0</v>
      </c>
      <c r="D68" s="82">
        <v>0</v>
      </c>
      <c r="E68" s="81">
        <f t="shared" si="0"/>
        <v>0</v>
      </c>
      <c r="F68" s="59"/>
      <c r="G68" s="89">
        <v>25901</v>
      </c>
      <c r="H68" s="41" t="s">
        <v>54</v>
      </c>
      <c r="I68" s="60">
        <v>0</v>
      </c>
      <c r="J68" s="83">
        <v>0</v>
      </c>
      <c r="K68" s="84">
        <v>0</v>
      </c>
      <c r="M68" s="89">
        <v>25901</v>
      </c>
      <c r="N68" s="41" t="s">
        <v>54</v>
      </c>
      <c r="O68" s="90">
        <v>0</v>
      </c>
      <c r="P68" s="86">
        <v>0</v>
      </c>
      <c r="Q68" s="86">
        <f t="shared" si="1"/>
        <v>0</v>
      </c>
      <c r="R68" s="86"/>
      <c r="T68" s="89">
        <v>25901</v>
      </c>
      <c r="U68" s="41" t="s">
        <v>54</v>
      </c>
      <c r="V68" s="60"/>
      <c r="W68" s="86">
        <v>0</v>
      </c>
      <c r="X68" s="86">
        <f t="shared" si="2"/>
        <v>0</v>
      </c>
      <c r="Z68" s="89">
        <v>25901</v>
      </c>
      <c r="AA68" s="41" t="s">
        <v>54</v>
      </c>
      <c r="AB68" s="42">
        <v>0</v>
      </c>
      <c r="AC68" s="43">
        <v>0</v>
      </c>
      <c r="AD68" s="44">
        <v>0</v>
      </c>
      <c r="AF68" s="328">
        <v>0</v>
      </c>
    </row>
    <row r="69" spans="1:32" s="54" customFormat="1" ht="11.25" x14ac:dyDescent="0.2">
      <c r="A69" s="89">
        <v>26101</v>
      </c>
      <c r="B69" s="41" t="s">
        <v>55</v>
      </c>
      <c r="C69" s="65">
        <v>1260827.55</v>
      </c>
      <c r="D69" s="82">
        <v>503925.07999999996</v>
      </c>
      <c r="E69" s="81">
        <f t="shared" si="0"/>
        <v>1326390.5826000001</v>
      </c>
      <c r="F69" s="59"/>
      <c r="G69" s="89">
        <v>26101</v>
      </c>
      <c r="H69" s="41" t="s">
        <v>55</v>
      </c>
      <c r="I69" s="60">
        <v>90000</v>
      </c>
      <c r="J69" s="83">
        <v>42704.459999999992</v>
      </c>
      <c r="K69" s="84">
        <v>94680</v>
      </c>
      <c r="M69" s="89">
        <v>26101</v>
      </c>
      <c r="N69" s="41" t="s">
        <v>55</v>
      </c>
      <c r="O69" s="90">
        <v>40000</v>
      </c>
      <c r="P69" s="86">
        <v>879.6</v>
      </c>
      <c r="Q69" s="86">
        <f t="shared" si="1"/>
        <v>42080</v>
      </c>
      <c r="R69" s="86"/>
      <c r="T69" s="89">
        <v>26101</v>
      </c>
      <c r="U69" s="41" t="s">
        <v>55</v>
      </c>
      <c r="V69" s="60"/>
      <c r="W69" s="86">
        <v>0</v>
      </c>
      <c r="X69" s="86">
        <f t="shared" si="2"/>
        <v>0</v>
      </c>
      <c r="Z69" s="89">
        <v>26101</v>
      </c>
      <c r="AA69" s="41" t="s">
        <v>55</v>
      </c>
      <c r="AB69" s="42">
        <v>1130827.55</v>
      </c>
      <c r="AC69" s="43">
        <v>460341.01999999996</v>
      </c>
      <c r="AD69" s="44">
        <v>1189630.5826000001</v>
      </c>
      <c r="AF69" s="328">
        <v>0</v>
      </c>
    </row>
    <row r="70" spans="1:32" s="54" customFormat="1" ht="11.25" x14ac:dyDescent="0.2">
      <c r="A70" s="89">
        <v>26102</v>
      </c>
      <c r="B70" s="41" t="s">
        <v>56</v>
      </c>
      <c r="C70" s="65">
        <v>247002.29</v>
      </c>
      <c r="D70" s="82">
        <v>144170.97</v>
      </c>
      <c r="E70" s="81">
        <f t="shared" si="0"/>
        <v>259846.40908000001</v>
      </c>
      <c r="F70" s="59"/>
      <c r="G70" s="89">
        <v>26102</v>
      </c>
      <c r="H70" s="41" t="s">
        <v>56</v>
      </c>
      <c r="I70" s="60">
        <v>0</v>
      </c>
      <c r="J70" s="83">
        <v>0</v>
      </c>
      <c r="K70" s="84">
        <v>0</v>
      </c>
      <c r="M70" s="89">
        <v>26102</v>
      </c>
      <c r="N70" s="41" t="s">
        <v>56</v>
      </c>
      <c r="O70" s="90">
        <v>0</v>
      </c>
      <c r="P70" s="86">
        <v>0</v>
      </c>
      <c r="Q70" s="86">
        <f t="shared" si="1"/>
        <v>0</v>
      </c>
      <c r="R70" s="86"/>
      <c r="T70" s="89">
        <v>26102</v>
      </c>
      <c r="U70" s="41" t="s">
        <v>56</v>
      </c>
      <c r="V70" s="60"/>
      <c r="W70" s="86">
        <v>0</v>
      </c>
      <c r="X70" s="86">
        <f t="shared" si="2"/>
        <v>0</v>
      </c>
      <c r="Z70" s="89">
        <v>26102</v>
      </c>
      <c r="AA70" s="41" t="s">
        <v>56</v>
      </c>
      <c r="AB70" s="42">
        <v>247002.29</v>
      </c>
      <c r="AC70" s="43">
        <v>144170.97</v>
      </c>
      <c r="AD70" s="44">
        <v>259846.40908000001</v>
      </c>
      <c r="AF70" s="328">
        <v>0</v>
      </c>
    </row>
    <row r="71" spans="1:32" s="54" customFormat="1" ht="11.25" x14ac:dyDescent="0.2">
      <c r="A71" s="89">
        <v>27101</v>
      </c>
      <c r="B71" s="41" t="s">
        <v>146</v>
      </c>
      <c r="C71" s="65">
        <v>90225.24</v>
      </c>
      <c r="D71" s="82">
        <v>0</v>
      </c>
      <c r="E71" s="81">
        <f t="shared" si="0"/>
        <v>94916.952480000007</v>
      </c>
      <c r="F71" s="59"/>
      <c r="G71" s="89">
        <v>27101</v>
      </c>
      <c r="H71" s="41" t="s">
        <v>146</v>
      </c>
      <c r="I71" s="60">
        <v>0</v>
      </c>
      <c r="J71" s="83">
        <v>0</v>
      </c>
      <c r="K71" s="84">
        <v>0</v>
      </c>
      <c r="M71" s="89">
        <v>27101</v>
      </c>
      <c r="N71" s="41" t="s">
        <v>146</v>
      </c>
      <c r="O71" s="90">
        <v>0</v>
      </c>
      <c r="P71" s="86">
        <v>0</v>
      </c>
      <c r="Q71" s="86">
        <f t="shared" si="1"/>
        <v>0</v>
      </c>
      <c r="R71" s="86"/>
      <c r="T71" s="89">
        <v>27101</v>
      </c>
      <c r="U71" s="41" t="s">
        <v>146</v>
      </c>
      <c r="V71" s="60"/>
      <c r="W71" s="86">
        <v>0</v>
      </c>
      <c r="X71" s="86">
        <f t="shared" si="2"/>
        <v>0</v>
      </c>
      <c r="Z71" s="89">
        <v>27101</v>
      </c>
      <c r="AA71" s="41" t="s">
        <v>146</v>
      </c>
      <c r="AB71" s="42">
        <v>90225.24</v>
      </c>
      <c r="AC71" s="43">
        <v>0</v>
      </c>
      <c r="AD71" s="44">
        <v>94916.952480000007</v>
      </c>
      <c r="AF71" s="328">
        <v>0</v>
      </c>
    </row>
    <row r="72" spans="1:32" s="54" customFormat="1" ht="11.25" x14ac:dyDescent="0.2">
      <c r="A72" s="89">
        <v>27201</v>
      </c>
      <c r="B72" s="41" t="s">
        <v>147</v>
      </c>
      <c r="C72" s="65">
        <v>110772.47</v>
      </c>
      <c r="D72" s="82">
        <v>0</v>
      </c>
      <c r="E72" s="81">
        <f t="shared" si="0"/>
        <v>116532.63844000001</v>
      </c>
      <c r="F72" s="59"/>
      <c r="G72" s="89">
        <v>27201</v>
      </c>
      <c r="H72" s="41" t="s">
        <v>147</v>
      </c>
      <c r="I72" s="60">
        <v>0</v>
      </c>
      <c r="J72" s="83">
        <v>0</v>
      </c>
      <c r="K72" s="84">
        <v>0</v>
      </c>
      <c r="M72" s="89">
        <v>27201</v>
      </c>
      <c r="N72" s="41" t="s">
        <v>147</v>
      </c>
      <c r="O72" s="90">
        <v>0</v>
      </c>
      <c r="P72" s="86">
        <v>0</v>
      </c>
      <c r="Q72" s="86">
        <f t="shared" si="1"/>
        <v>0</v>
      </c>
      <c r="R72" s="86"/>
      <c r="T72" s="89">
        <v>27201</v>
      </c>
      <c r="U72" s="41" t="s">
        <v>147</v>
      </c>
      <c r="V72" s="60"/>
      <c r="W72" s="86">
        <v>0</v>
      </c>
      <c r="X72" s="86">
        <f t="shared" si="2"/>
        <v>0</v>
      </c>
      <c r="Z72" s="89">
        <v>27201</v>
      </c>
      <c r="AA72" s="41" t="s">
        <v>147</v>
      </c>
      <c r="AB72" s="42">
        <v>110772.47</v>
      </c>
      <c r="AC72" s="43">
        <v>0</v>
      </c>
      <c r="AD72" s="44">
        <v>116532.63844000001</v>
      </c>
      <c r="AF72" s="328">
        <v>0</v>
      </c>
    </row>
    <row r="73" spans="1:32" s="54" customFormat="1" ht="11.25" x14ac:dyDescent="0.2">
      <c r="A73" s="89">
        <v>29101</v>
      </c>
      <c r="B73" s="41" t="s">
        <v>57</v>
      </c>
      <c r="C73" s="65">
        <v>160000</v>
      </c>
      <c r="D73" s="82">
        <v>15961.67</v>
      </c>
      <c r="E73" s="81">
        <f t="shared" si="0"/>
        <v>168320</v>
      </c>
      <c r="F73" s="59"/>
      <c r="G73" s="89">
        <v>29101</v>
      </c>
      <c r="H73" s="41" t="s">
        <v>57</v>
      </c>
      <c r="I73" s="60">
        <v>0</v>
      </c>
      <c r="J73" s="83">
        <v>0</v>
      </c>
      <c r="K73" s="84">
        <v>0</v>
      </c>
      <c r="M73" s="89">
        <v>29101</v>
      </c>
      <c r="N73" s="41" t="s">
        <v>57</v>
      </c>
      <c r="O73" s="90">
        <v>0</v>
      </c>
      <c r="P73" s="86">
        <v>0</v>
      </c>
      <c r="Q73" s="86">
        <f t="shared" si="1"/>
        <v>0</v>
      </c>
      <c r="R73" s="86"/>
      <c r="T73" s="89">
        <v>29101</v>
      </c>
      <c r="U73" s="41" t="s">
        <v>57</v>
      </c>
      <c r="V73" s="60"/>
      <c r="W73" s="86">
        <v>0</v>
      </c>
      <c r="X73" s="86">
        <f t="shared" si="2"/>
        <v>0</v>
      </c>
      <c r="Z73" s="89">
        <v>29101</v>
      </c>
      <c r="AA73" s="41" t="s">
        <v>57</v>
      </c>
      <c r="AB73" s="42">
        <v>160000</v>
      </c>
      <c r="AC73" s="43">
        <v>15961.67</v>
      </c>
      <c r="AD73" s="44">
        <v>168320</v>
      </c>
      <c r="AF73" s="328">
        <v>0</v>
      </c>
    </row>
    <row r="74" spans="1:32" s="54" customFormat="1" ht="11.25" x14ac:dyDescent="0.2">
      <c r="A74" s="89">
        <v>29201</v>
      </c>
      <c r="B74" s="41" t="s">
        <v>58</v>
      </c>
      <c r="C74" s="65">
        <v>14000</v>
      </c>
      <c r="D74" s="82">
        <v>2458.85</v>
      </c>
      <c r="E74" s="81">
        <f t="shared" si="0"/>
        <v>14728</v>
      </c>
      <c r="F74" s="59"/>
      <c r="G74" s="89">
        <v>29201</v>
      </c>
      <c r="H74" s="41" t="s">
        <v>58</v>
      </c>
      <c r="I74" s="60">
        <v>0</v>
      </c>
      <c r="J74" s="83">
        <v>0</v>
      </c>
      <c r="K74" s="84">
        <v>0</v>
      </c>
      <c r="L74" s="64"/>
      <c r="M74" s="89">
        <v>29201</v>
      </c>
      <c r="N74" s="41" t="s">
        <v>58</v>
      </c>
      <c r="O74" s="90">
        <v>0</v>
      </c>
      <c r="P74" s="86">
        <v>0</v>
      </c>
      <c r="Q74" s="86">
        <f t="shared" si="1"/>
        <v>0</v>
      </c>
      <c r="R74" s="86"/>
      <c r="T74" s="89">
        <v>29201</v>
      </c>
      <c r="U74" s="41" t="s">
        <v>58</v>
      </c>
      <c r="V74" s="60"/>
      <c r="W74" s="86">
        <v>0</v>
      </c>
      <c r="X74" s="86">
        <f t="shared" si="2"/>
        <v>0</v>
      </c>
      <c r="Z74" s="89">
        <v>29201</v>
      </c>
      <c r="AA74" s="41" t="s">
        <v>58</v>
      </c>
      <c r="AB74" s="42">
        <v>14000</v>
      </c>
      <c r="AC74" s="43">
        <v>2458.85</v>
      </c>
      <c r="AD74" s="44">
        <v>14728</v>
      </c>
      <c r="AF74" s="328">
        <v>0</v>
      </c>
    </row>
    <row r="75" spans="1:32" s="54" customFormat="1" ht="22.5" x14ac:dyDescent="0.2">
      <c r="A75" s="89">
        <v>29301</v>
      </c>
      <c r="B75" s="41" t="s">
        <v>148</v>
      </c>
      <c r="C75" s="65">
        <v>0</v>
      </c>
      <c r="D75" s="82">
        <v>0</v>
      </c>
      <c r="E75" s="81">
        <f t="shared" ref="E75:E138" si="3">K75+Q75+X75+AD75+AF75+R75</f>
        <v>0</v>
      </c>
      <c r="F75" s="59"/>
      <c r="G75" s="89">
        <v>29301</v>
      </c>
      <c r="H75" s="41" t="s">
        <v>148</v>
      </c>
      <c r="I75" s="60">
        <v>0</v>
      </c>
      <c r="J75" s="83">
        <v>0</v>
      </c>
      <c r="K75" s="84">
        <v>0</v>
      </c>
      <c r="M75" s="89">
        <v>29301</v>
      </c>
      <c r="N75" s="41" t="s">
        <v>148</v>
      </c>
      <c r="O75" s="90">
        <v>0</v>
      </c>
      <c r="P75" s="86">
        <v>0</v>
      </c>
      <c r="Q75" s="86">
        <f t="shared" si="1"/>
        <v>0</v>
      </c>
      <c r="R75" s="86"/>
      <c r="T75" s="89">
        <v>29301</v>
      </c>
      <c r="U75" s="41" t="s">
        <v>148</v>
      </c>
      <c r="V75" s="60"/>
      <c r="W75" s="86">
        <v>0</v>
      </c>
      <c r="X75" s="86">
        <f t="shared" si="2"/>
        <v>0</v>
      </c>
      <c r="Z75" s="89">
        <v>29301</v>
      </c>
      <c r="AA75" s="41" t="s">
        <v>148</v>
      </c>
      <c r="AB75" s="42">
        <v>0</v>
      </c>
      <c r="AC75" s="43">
        <v>0</v>
      </c>
      <c r="AD75" s="44">
        <v>0</v>
      </c>
      <c r="AF75" s="328">
        <v>0</v>
      </c>
    </row>
    <row r="76" spans="1:32" s="54" customFormat="1" ht="22.5" x14ac:dyDescent="0.2">
      <c r="A76" s="89">
        <v>29401</v>
      </c>
      <c r="B76" s="41" t="s">
        <v>149</v>
      </c>
      <c r="C76" s="65">
        <v>0</v>
      </c>
      <c r="D76" s="82">
        <v>0</v>
      </c>
      <c r="E76" s="81">
        <f t="shared" si="3"/>
        <v>0</v>
      </c>
      <c r="F76" s="59"/>
      <c r="G76" s="89">
        <v>29401</v>
      </c>
      <c r="H76" s="41" t="s">
        <v>149</v>
      </c>
      <c r="I76" s="60">
        <v>0</v>
      </c>
      <c r="J76" s="83">
        <v>0</v>
      </c>
      <c r="K76" s="84">
        <v>0</v>
      </c>
      <c r="M76" s="89">
        <v>29401</v>
      </c>
      <c r="N76" s="41" t="s">
        <v>149</v>
      </c>
      <c r="O76" s="90">
        <v>0</v>
      </c>
      <c r="P76" s="86">
        <v>0</v>
      </c>
      <c r="Q76" s="86">
        <f t="shared" si="1"/>
        <v>0</v>
      </c>
      <c r="R76" s="86"/>
      <c r="T76" s="89">
        <v>29401</v>
      </c>
      <c r="U76" s="41" t="s">
        <v>149</v>
      </c>
      <c r="V76" s="60"/>
      <c r="W76" s="86">
        <v>0</v>
      </c>
      <c r="X76" s="86">
        <f t="shared" si="2"/>
        <v>0</v>
      </c>
      <c r="Z76" s="89">
        <v>29401</v>
      </c>
      <c r="AA76" s="41" t="s">
        <v>149</v>
      </c>
      <c r="AB76" s="42">
        <v>0</v>
      </c>
      <c r="AC76" s="43">
        <v>0</v>
      </c>
      <c r="AD76" s="44">
        <v>0</v>
      </c>
      <c r="AF76" s="328">
        <v>0</v>
      </c>
    </row>
    <row r="77" spans="1:32" s="54" customFormat="1" ht="22.5" x14ac:dyDescent="0.2">
      <c r="A77" s="89">
        <v>29601</v>
      </c>
      <c r="B77" s="41" t="s">
        <v>150</v>
      </c>
      <c r="C77" s="65">
        <v>170000</v>
      </c>
      <c r="D77" s="82">
        <v>58608.799999999996</v>
      </c>
      <c r="E77" s="81">
        <f t="shared" si="3"/>
        <v>178840</v>
      </c>
      <c r="F77" s="59"/>
      <c r="G77" s="89">
        <v>29601</v>
      </c>
      <c r="H77" s="41" t="s">
        <v>150</v>
      </c>
      <c r="I77" s="60">
        <v>0</v>
      </c>
      <c r="J77" s="83">
        <v>10324</v>
      </c>
      <c r="K77" s="84">
        <v>0</v>
      </c>
      <c r="M77" s="89">
        <v>29601</v>
      </c>
      <c r="N77" s="41" t="s">
        <v>150</v>
      </c>
      <c r="O77" s="90">
        <v>0</v>
      </c>
      <c r="P77" s="86">
        <v>0</v>
      </c>
      <c r="Q77" s="86">
        <f t="shared" si="1"/>
        <v>0</v>
      </c>
      <c r="R77" s="86"/>
      <c r="T77" s="89">
        <v>29601</v>
      </c>
      <c r="U77" s="41" t="s">
        <v>150</v>
      </c>
      <c r="V77" s="60"/>
      <c r="W77" s="86">
        <v>0</v>
      </c>
      <c r="X77" s="86">
        <f t="shared" si="2"/>
        <v>0</v>
      </c>
      <c r="Z77" s="89">
        <v>29601</v>
      </c>
      <c r="AA77" s="41" t="s">
        <v>150</v>
      </c>
      <c r="AB77" s="42">
        <v>170000</v>
      </c>
      <c r="AC77" s="43">
        <v>48284.799999999996</v>
      </c>
      <c r="AD77" s="44">
        <v>178840</v>
      </c>
      <c r="AF77" s="328">
        <v>0</v>
      </c>
    </row>
    <row r="78" spans="1:32" s="54" customFormat="1" ht="22.5" x14ac:dyDescent="0.2">
      <c r="A78" s="89">
        <v>29801</v>
      </c>
      <c r="B78" s="41" t="s">
        <v>151</v>
      </c>
      <c r="C78" s="65">
        <v>300000</v>
      </c>
      <c r="D78" s="82">
        <v>113493.26</v>
      </c>
      <c r="E78" s="81">
        <f t="shared" si="3"/>
        <v>2815600</v>
      </c>
      <c r="F78" s="59"/>
      <c r="G78" s="89">
        <v>29801</v>
      </c>
      <c r="H78" s="41" t="s">
        <v>151</v>
      </c>
      <c r="I78" s="60">
        <v>0</v>
      </c>
      <c r="J78" s="83">
        <v>0</v>
      </c>
      <c r="K78" s="84">
        <v>0</v>
      </c>
      <c r="M78" s="89">
        <v>29801</v>
      </c>
      <c r="N78" s="41" t="s">
        <v>151</v>
      </c>
      <c r="O78" s="90">
        <v>0</v>
      </c>
      <c r="P78" s="86">
        <v>54.02</v>
      </c>
      <c r="Q78" s="86">
        <f t="shared" si="1"/>
        <v>0</v>
      </c>
      <c r="R78" s="86">
        <v>2500000</v>
      </c>
      <c r="T78" s="89">
        <v>29801</v>
      </c>
      <c r="U78" s="41" t="s">
        <v>151</v>
      </c>
      <c r="V78" s="60"/>
      <c r="W78" s="86">
        <v>0</v>
      </c>
      <c r="X78" s="86">
        <f t="shared" si="2"/>
        <v>0</v>
      </c>
      <c r="Z78" s="89">
        <v>29801</v>
      </c>
      <c r="AA78" s="41" t="s">
        <v>151</v>
      </c>
      <c r="AB78" s="42">
        <v>300000</v>
      </c>
      <c r="AC78" s="43">
        <v>113439.23999999999</v>
      </c>
      <c r="AD78" s="44">
        <v>315600</v>
      </c>
      <c r="AF78" s="328">
        <v>0</v>
      </c>
    </row>
    <row r="79" spans="1:32" s="54" customFormat="1" ht="11.25" x14ac:dyDescent="0.2">
      <c r="A79" s="89"/>
      <c r="B79" s="41"/>
      <c r="C79" s="60"/>
      <c r="D79" s="82">
        <v>0</v>
      </c>
      <c r="E79" s="81">
        <f t="shared" si="3"/>
        <v>0</v>
      </c>
      <c r="F79" s="59"/>
      <c r="G79" s="89"/>
      <c r="H79" s="41"/>
      <c r="I79" s="60"/>
      <c r="J79" s="83">
        <v>0</v>
      </c>
      <c r="K79" s="83"/>
      <c r="M79" s="89"/>
      <c r="N79" s="41"/>
      <c r="O79" s="90"/>
      <c r="P79" s="86">
        <v>0</v>
      </c>
      <c r="Q79" s="88"/>
      <c r="R79" s="88"/>
      <c r="T79" s="89"/>
      <c r="U79" s="41"/>
      <c r="V79" s="60"/>
      <c r="W79" s="86">
        <v>0</v>
      </c>
      <c r="X79" s="88"/>
      <c r="Z79" s="89"/>
      <c r="AA79" s="41"/>
      <c r="AB79" s="60"/>
      <c r="AC79" s="43">
        <v>0</v>
      </c>
      <c r="AD79" s="43"/>
      <c r="AF79" s="43"/>
    </row>
    <row r="80" spans="1:32" s="56" customFormat="1" x14ac:dyDescent="0.25">
      <c r="A80" s="248">
        <v>3000</v>
      </c>
      <c r="B80" s="248" t="s">
        <v>203</v>
      </c>
      <c r="C80" s="249">
        <v>188262253.0751529</v>
      </c>
      <c r="D80" s="249">
        <v>98317991.270000011</v>
      </c>
      <c r="E80" s="249">
        <f>SUM(E81:E142)</f>
        <v>204250988.56528071</v>
      </c>
      <c r="F80" s="59"/>
      <c r="G80" s="250">
        <v>3000</v>
      </c>
      <c r="H80" s="250" t="s">
        <v>203</v>
      </c>
      <c r="I80" s="251">
        <v>66500</v>
      </c>
      <c r="J80" s="251">
        <v>0</v>
      </c>
      <c r="K80" s="251">
        <f>SUM(K81:K142)</f>
        <v>69958</v>
      </c>
      <c r="L80" s="55"/>
      <c r="M80" s="250">
        <v>3000</v>
      </c>
      <c r="N80" s="250" t="s">
        <v>203</v>
      </c>
      <c r="O80" s="251">
        <v>1751450</v>
      </c>
      <c r="P80" s="251">
        <v>532401.89000000013</v>
      </c>
      <c r="Q80" s="251">
        <f>SUM(Q81:Q142)</f>
        <v>1842525.4</v>
      </c>
      <c r="R80" s="251">
        <f>SUM(R81:R142)</f>
        <v>5000000</v>
      </c>
      <c r="S80" s="55"/>
      <c r="T80" s="250">
        <v>3000</v>
      </c>
      <c r="U80" s="250" t="s">
        <v>203</v>
      </c>
      <c r="V80" s="251">
        <v>0</v>
      </c>
      <c r="W80" s="251">
        <v>0</v>
      </c>
      <c r="X80" s="251">
        <f>SUM(X81:X142)</f>
        <v>0</v>
      </c>
      <c r="Y80" s="55"/>
      <c r="Z80" s="250">
        <v>3000</v>
      </c>
      <c r="AA80" s="250" t="s">
        <v>203</v>
      </c>
      <c r="AB80" s="251">
        <v>186444303.0751529</v>
      </c>
      <c r="AC80" s="251">
        <v>97785589.379999995</v>
      </c>
      <c r="AD80" s="251">
        <f>SUM(AD81:AD142)</f>
        <v>196788705.16528067</v>
      </c>
      <c r="AE80" s="49"/>
      <c r="AF80" s="251">
        <f>SUM(AF81:AF142)</f>
        <v>549800</v>
      </c>
    </row>
    <row r="81" spans="1:33" s="54" customFormat="1" ht="11.25" x14ac:dyDescent="0.2">
      <c r="A81" s="89">
        <v>31101</v>
      </c>
      <c r="B81" s="41" t="s">
        <v>152</v>
      </c>
      <c r="C81" s="65">
        <v>127803052.51000001</v>
      </c>
      <c r="D81" s="82">
        <v>79603023</v>
      </c>
      <c r="E81" s="81">
        <f t="shared" si="3"/>
        <v>140263132.3290703</v>
      </c>
      <c r="F81" s="59"/>
      <c r="G81" s="89">
        <v>31101</v>
      </c>
      <c r="H81" s="41" t="s">
        <v>152</v>
      </c>
      <c r="I81" s="60">
        <v>0</v>
      </c>
      <c r="J81" s="83">
        <v>0</v>
      </c>
      <c r="K81" s="84">
        <v>0</v>
      </c>
      <c r="M81" s="89">
        <v>31101</v>
      </c>
      <c r="N81" s="41" t="s">
        <v>152</v>
      </c>
      <c r="O81" s="90">
        <v>0</v>
      </c>
      <c r="P81" s="86">
        <v>0</v>
      </c>
      <c r="Q81" s="86">
        <f t="shared" ref="Q81:Q112" si="4">+O81*(1+$C$167)</f>
        <v>0</v>
      </c>
      <c r="R81" s="86"/>
      <c r="T81" s="89">
        <v>31101</v>
      </c>
      <c r="U81" s="41" t="s">
        <v>152</v>
      </c>
      <c r="V81" s="60"/>
      <c r="W81" s="86">
        <v>0</v>
      </c>
      <c r="X81" s="86">
        <f t="shared" ref="X81:X112" si="5">+V81*(1+$C$167)</f>
        <v>0</v>
      </c>
      <c r="Z81" s="89">
        <v>31101</v>
      </c>
      <c r="AA81" s="41" t="s">
        <v>152</v>
      </c>
      <c r="AB81" s="42">
        <v>127803052.51000001</v>
      </c>
      <c r="AC81" s="43">
        <v>79603023</v>
      </c>
      <c r="AD81" s="44">
        <f>147000000-118846.038107-10000000+6481978.36717731-3000000-100000</f>
        <v>140263132.3290703</v>
      </c>
      <c r="AF81" s="43"/>
      <c r="AG81" s="316"/>
    </row>
    <row r="82" spans="1:33" s="54" customFormat="1" ht="11.25" x14ac:dyDescent="0.2">
      <c r="A82" s="89">
        <v>31201</v>
      </c>
      <c r="B82" s="41" t="s">
        <v>153</v>
      </c>
      <c r="C82" s="65">
        <v>0</v>
      </c>
      <c r="D82" s="82">
        <v>0</v>
      </c>
      <c r="E82" s="81">
        <f t="shared" si="3"/>
        <v>0</v>
      </c>
      <c r="F82" s="59"/>
      <c r="G82" s="89">
        <v>31201</v>
      </c>
      <c r="H82" s="41" t="s">
        <v>153</v>
      </c>
      <c r="I82" s="60">
        <v>0</v>
      </c>
      <c r="J82" s="83">
        <v>0</v>
      </c>
      <c r="K82" s="84">
        <v>0</v>
      </c>
      <c r="M82" s="89">
        <v>31201</v>
      </c>
      <c r="N82" s="41" t="s">
        <v>153</v>
      </c>
      <c r="O82" s="90">
        <v>0</v>
      </c>
      <c r="P82" s="86">
        <v>0</v>
      </c>
      <c r="Q82" s="86">
        <f t="shared" si="4"/>
        <v>0</v>
      </c>
      <c r="R82" s="86"/>
      <c r="T82" s="89">
        <v>31201</v>
      </c>
      <c r="U82" s="41" t="s">
        <v>153</v>
      </c>
      <c r="V82" s="60"/>
      <c r="W82" s="86">
        <v>0</v>
      </c>
      <c r="X82" s="86">
        <f t="shared" si="5"/>
        <v>0</v>
      </c>
      <c r="Z82" s="89">
        <v>31201</v>
      </c>
      <c r="AA82" s="41" t="s">
        <v>153</v>
      </c>
      <c r="AB82" s="42">
        <v>0</v>
      </c>
      <c r="AC82" s="43">
        <v>0</v>
      </c>
      <c r="AD82" s="44">
        <v>0</v>
      </c>
      <c r="AF82" s="44"/>
    </row>
    <row r="83" spans="1:33" s="54" customFormat="1" ht="11.25" x14ac:dyDescent="0.2">
      <c r="A83" s="89">
        <v>31301</v>
      </c>
      <c r="B83" s="41" t="s">
        <v>59</v>
      </c>
      <c r="C83" s="65">
        <v>80650</v>
      </c>
      <c r="D83" s="82">
        <v>23744</v>
      </c>
      <c r="E83" s="81">
        <f t="shared" si="3"/>
        <v>84843.8</v>
      </c>
      <c r="F83" s="59"/>
      <c r="G83" s="89">
        <v>31301</v>
      </c>
      <c r="H83" s="41" t="s">
        <v>59</v>
      </c>
      <c r="I83" s="60">
        <v>0</v>
      </c>
      <c r="J83" s="83">
        <v>0</v>
      </c>
      <c r="K83" s="84">
        <v>0</v>
      </c>
      <c r="M83" s="89">
        <v>31301</v>
      </c>
      <c r="N83" s="41" t="s">
        <v>59</v>
      </c>
      <c r="O83" s="90">
        <v>73650</v>
      </c>
      <c r="P83" s="86">
        <v>23744</v>
      </c>
      <c r="Q83" s="86">
        <f t="shared" si="4"/>
        <v>77479.8</v>
      </c>
      <c r="R83" s="86"/>
      <c r="T83" s="89">
        <v>31301</v>
      </c>
      <c r="U83" s="41" t="s">
        <v>59</v>
      </c>
      <c r="V83" s="60"/>
      <c r="W83" s="86">
        <v>0</v>
      </c>
      <c r="X83" s="86">
        <f t="shared" si="5"/>
        <v>0</v>
      </c>
      <c r="Z83" s="89">
        <v>31301</v>
      </c>
      <c r="AA83" s="41" t="s">
        <v>59</v>
      </c>
      <c r="AB83" s="42">
        <v>7000</v>
      </c>
      <c r="AC83" s="43">
        <v>0</v>
      </c>
      <c r="AD83" s="44">
        <v>7364</v>
      </c>
      <c r="AF83" s="44"/>
    </row>
    <row r="84" spans="1:33" s="54" customFormat="1" ht="11.25" x14ac:dyDescent="0.2">
      <c r="A84" s="89">
        <v>31401</v>
      </c>
      <c r="B84" s="41" t="s">
        <v>154</v>
      </c>
      <c r="C84" s="65">
        <v>376074.937142857</v>
      </c>
      <c r="D84" s="82">
        <v>190694.58000000002</v>
      </c>
      <c r="E84" s="81">
        <f t="shared" si="3"/>
        <v>395630.83387428557</v>
      </c>
      <c r="F84" s="59"/>
      <c r="G84" s="89">
        <v>31401</v>
      </c>
      <c r="H84" s="41" t="s">
        <v>154</v>
      </c>
      <c r="I84" s="60">
        <v>0</v>
      </c>
      <c r="J84" s="83">
        <v>0</v>
      </c>
      <c r="K84" s="84">
        <v>0</v>
      </c>
      <c r="M84" s="89">
        <v>31401</v>
      </c>
      <c r="N84" s="41" t="s">
        <v>154</v>
      </c>
      <c r="O84" s="90">
        <v>228800</v>
      </c>
      <c r="P84" s="86">
        <v>95347.31</v>
      </c>
      <c r="Q84" s="86">
        <f t="shared" si="4"/>
        <v>240697.60000000001</v>
      </c>
      <c r="R84" s="86"/>
      <c r="T84" s="89">
        <v>31401</v>
      </c>
      <c r="U84" s="41" t="s">
        <v>154</v>
      </c>
      <c r="V84" s="60"/>
      <c r="W84" s="86">
        <v>0</v>
      </c>
      <c r="X84" s="86">
        <f t="shared" si="5"/>
        <v>0</v>
      </c>
      <c r="Z84" s="89">
        <v>31401</v>
      </c>
      <c r="AA84" s="41" t="s">
        <v>154</v>
      </c>
      <c r="AB84" s="42">
        <v>147274.937142857</v>
      </c>
      <c r="AC84" s="43">
        <v>95347.27</v>
      </c>
      <c r="AD84" s="44">
        <v>154933.23387428556</v>
      </c>
      <c r="AF84" s="44"/>
    </row>
    <row r="85" spans="1:33" s="54" customFormat="1" ht="11.25" x14ac:dyDescent="0.2">
      <c r="A85" s="89">
        <v>31501</v>
      </c>
      <c r="B85" s="41" t="s">
        <v>155</v>
      </c>
      <c r="C85" s="65">
        <v>0</v>
      </c>
      <c r="D85" s="82">
        <v>0</v>
      </c>
      <c r="E85" s="81">
        <f t="shared" si="3"/>
        <v>0</v>
      </c>
      <c r="F85" s="59"/>
      <c r="G85" s="89">
        <v>31501</v>
      </c>
      <c r="H85" s="41" t="s">
        <v>155</v>
      </c>
      <c r="I85" s="60">
        <v>0</v>
      </c>
      <c r="J85" s="83">
        <v>0</v>
      </c>
      <c r="K85" s="84">
        <v>0</v>
      </c>
      <c r="M85" s="89">
        <v>31501</v>
      </c>
      <c r="N85" s="41" t="s">
        <v>155</v>
      </c>
      <c r="O85" s="90">
        <v>0</v>
      </c>
      <c r="P85" s="86">
        <v>0</v>
      </c>
      <c r="Q85" s="86">
        <f t="shared" si="4"/>
        <v>0</v>
      </c>
      <c r="R85" s="86"/>
      <c r="T85" s="89">
        <v>31501</v>
      </c>
      <c r="U85" s="41" t="s">
        <v>155</v>
      </c>
      <c r="V85" s="60"/>
      <c r="W85" s="86">
        <v>0</v>
      </c>
      <c r="X85" s="86">
        <f t="shared" si="5"/>
        <v>0</v>
      </c>
      <c r="Z85" s="89">
        <v>31501</v>
      </c>
      <c r="AA85" s="41" t="s">
        <v>155</v>
      </c>
      <c r="AB85" s="42">
        <v>0</v>
      </c>
      <c r="AC85" s="43">
        <v>0</v>
      </c>
      <c r="AD85" s="44">
        <v>0</v>
      </c>
      <c r="AF85" s="44"/>
    </row>
    <row r="86" spans="1:33" s="54" customFormat="1" ht="11.25" x14ac:dyDescent="0.2">
      <c r="A86" s="89">
        <v>31601</v>
      </c>
      <c r="B86" s="41" t="s">
        <v>60</v>
      </c>
      <c r="C86" s="65">
        <v>482000</v>
      </c>
      <c r="D86" s="82">
        <v>227194.28999999998</v>
      </c>
      <c r="E86" s="81">
        <f t="shared" si="3"/>
        <v>507064</v>
      </c>
      <c r="F86" s="59"/>
      <c r="G86" s="89">
        <v>31601</v>
      </c>
      <c r="H86" s="41" t="s">
        <v>60</v>
      </c>
      <c r="I86" s="60">
        <v>0</v>
      </c>
      <c r="J86" s="83">
        <v>0</v>
      </c>
      <c r="K86" s="84">
        <v>0</v>
      </c>
      <c r="M86" s="89">
        <v>31601</v>
      </c>
      <c r="N86" s="41" t="s">
        <v>60</v>
      </c>
      <c r="O86" s="90">
        <v>0</v>
      </c>
      <c r="P86" s="86">
        <v>0</v>
      </c>
      <c r="Q86" s="86">
        <f t="shared" si="4"/>
        <v>0</v>
      </c>
      <c r="R86" s="86"/>
      <c r="T86" s="89">
        <v>31601</v>
      </c>
      <c r="U86" s="41" t="s">
        <v>60</v>
      </c>
      <c r="V86" s="60"/>
      <c r="W86" s="86">
        <v>0</v>
      </c>
      <c r="X86" s="86">
        <f t="shared" si="5"/>
        <v>0</v>
      </c>
      <c r="Z86" s="89">
        <v>31601</v>
      </c>
      <c r="AA86" s="41" t="s">
        <v>60</v>
      </c>
      <c r="AB86" s="42">
        <v>482000</v>
      </c>
      <c r="AC86" s="43">
        <v>227194.28999999998</v>
      </c>
      <c r="AD86" s="44">
        <v>507064</v>
      </c>
      <c r="AF86" s="44"/>
      <c r="AG86" s="55"/>
    </row>
    <row r="87" spans="1:33" s="54" customFormat="1" ht="22.5" x14ac:dyDescent="0.2">
      <c r="A87" s="89">
        <v>31701</v>
      </c>
      <c r="B87" s="41" t="s">
        <v>156</v>
      </c>
      <c r="C87" s="65">
        <v>0</v>
      </c>
      <c r="D87" s="82">
        <v>0</v>
      </c>
      <c r="E87" s="81">
        <f t="shared" si="3"/>
        <v>0</v>
      </c>
      <c r="F87" s="59"/>
      <c r="G87" s="89">
        <v>31701</v>
      </c>
      <c r="H87" s="41" t="s">
        <v>156</v>
      </c>
      <c r="I87" s="60">
        <v>0</v>
      </c>
      <c r="J87" s="83">
        <v>0</v>
      </c>
      <c r="K87" s="84">
        <v>0</v>
      </c>
      <c r="M87" s="89">
        <v>31701</v>
      </c>
      <c r="N87" s="41" t="s">
        <v>156</v>
      </c>
      <c r="O87" s="90">
        <v>0</v>
      </c>
      <c r="P87" s="86">
        <v>0</v>
      </c>
      <c r="Q87" s="86">
        <f t="shared" si="4"/>
        <v>0</v>
      </c>
      <c r="R87" s="86"/>
      <c r="T87" s="89">
        <v>31701</v>
      </c>
      <c r="U87" s="41" t="s">
        <v>156</v>
      </c>
      <c r="V87" s="60"/>
      <c r="W87" s="86">
        <v>0</v>
      </c>
      <c r="X87" s="86">
        <f t="shared" si="5"/>
        <v>0</v>
      </c>
      <c r="Z87" s="89">
        <v>31701</v>
      </c>
      <c r="AA87" s="41" t="s">
        <v>156</v>
      </c>
      <c r="AB87" s="42">
        <v>0</v>
      </c>
      <c r="AC87" s="43">
        <v>0</v>
      </c>
      <c r="AD87" s="44">
        <v>0</v>
      </c>
      <c r="AF87" s="44"/>
    </row>
    <row r="88" spans="1:33" s="54" customFormat="1" ht="11.25" x14ac:dyDescent="0.2">
      <c r="A88" s="89">
        <v>31801</v>
      </c>
      <c r="B88" s="41" t="s">
        <v>61</v>
      </c>
      <c r="C88" s="65">
        <v>2000</v>
      </c>
      <c r="D88" s="82">
        <v>0</v>
      </c>
      <c r="E88" s="81">
        <f t="shared" si="3"/>
        <v>2104</v>
      </c>
      <c r="F88" s="59"/>
      <c r="G88" s="89">
        <v>31801</v>
      </c>
      <c r="H88" s="41" t="s">
        <v>61</v>
      </c>
      <c r="I88" s="60">
        <v>0</v>
      </c>
      <c r="J88" s="83">
        <v>0</v>
      </c>
      <c r="K88" s="84">
        <v>0</v>
      </c>
      <c r="M88" s="89">
        <v>31801</v>
      </c>
      <c r="N88" s="41" t="s">
        <v>61</v>
      </c>
      <c r="O88" s="90">
        <v>0</v>
      </c>
      <c r="P88" s="86">
        <v>0</v>
      </c>
      <c r="Q88" s="86">
        <f t="shared" si="4"/>
        <v>0</v>
      </c>
      <c r="R88" s="86"/>
      <c r="T88" s="89">
        <v>31801</v>
      </c>
      <c r="U88" s="41" t="s">
        <v>61</v>
      </c>
      <c r="V88" s="60"/>
      <c r="W88" s="86">
        <v>0</v>
      </c>
      <c r="X88" s="86">
        <f t="shared" si="5"/>
        <v>0</v>
      </c>
      <c r="Z88" s="89">
        <v>31801</v>
      </c>
      <c r="AA88" s="41" t="s">
        <v>61</v>
      </c>
      <c r="AB88" s="42">
        <v>2000</v>
      </c>
      <c r="AC88" s="43">
        <v>0</v>
      </c>
      <c r="AD88" s="44">
        <v>2104</v>
      </c>
      <c r="AF88" s="44"/>
    </row>
    <row r="89" spans="1:33" s="54" customFormat="1" ht="11.25" x14ac:dyDescent="0.2">
      <c r="A89" s="89">
        <v>32101</v>
      </c>
      <c r="B89" s="41" t="s">
        <v>157</v>
      </c>
      <c r="C89" s="65">
        <v>0</v>
      </c>
      <c r="D89" s="82">
        <v>0</v>
      </c>
      <c r="E89" s="81">
        <f t="shared" si="3"/>
        <v>0</v>
      </c>
      <c r="F89" s="59"/>
      <c r="G89" s="89">
        <v>32101</v>
      </c>
      <c r="H89" s="41" t="s">
        <v>157</v>
      </c>
      <c r="I89" s="60">
        <v>0</v>
      </c>
      <c r="J89" s="83">
        <v>0</v>
      </c>
      <c r="K89" s="84">
        <v>0</v>
      </c>
      <c r="M89" s="89">
        <v>32101</v>
      </c>
      <c r="N89" s="41" t="s">
        <v>157</v>
      </c>
      <c r="O89" s="90">
        <v>0</v>
      </c>
      <c r="P89" s="86">
        <v>0</v>
      </c>
      <c r="Q89" s="86">
        <f t="shared" si="4"/>
        <v>0</v>
      </c>
      <c r="R89" s="86"/>
      <c r="T89" s="89">
        <v>32101</v>
      </c>
      <c r="U89" s="41" t="s">
        <v>157</v>
      </c>
      <c r="V89" s="60"/>
      <c r="W89" s="86">
        <v>0</v>
      </c>
      <c r="X89" s="86">
        <f t="shared" si="5"/>
        <v>0</v>
      </c>
      <c r="Z89" s="89">
        <v>32101</v>
      </c>
      <c r="AA89" s="41" t="s">
        <v>157</v>
      </c>
      <c r="AB89" s="42">
        <v>0</v>
      </c>
      <c r="AC89" s="43">
        <v>0</v>
      </c>
      <c r="AD89" s="44">
        <v>0</v>
      </c>
      <c r="AF89" s="44"/>
    </row>
    <row r="90" spans="1:33" s="54" customFormat="1" ht="11.25" x14ac:dyDescent="0.2">
      <c r="A90" s="89">
        <v>32201</v>
      </c>
      <c r="B90" s="41" t="s">
        <v>62</v>
      </c>
      <c r="C90" s="65">
        <v>0</v>
      </c>
      <c r="D90" s="82">
        <v>0</v>
      </c>
      <c r="E90" s="81">
        <f t="shared" si="3"/>
        <v>0</v>
      </c>
      <c r="F90" s="59"/>
      <c r="G90" s="89">
        <v>32201</v>
      </c>
      <c r="H90" s="41" t="s">
        <v>62</v>
      </c>
      <c r="I90" s="60">
        <v>0</v>
      </c>
      <c r="J90" s="83">
        <v>0</v>
      </c>
      <c r="K90" s="84">
        <v>0</v>
      </c>
      <c r="M90" s="89">
        <v>32201</v>
      </c>
      <c r="N90" s="41" t="s">
        <v>62</v>
      </c>
      <c r="O90" s="90">
        <v>0</v>
      </c>
      <c r="P90" s="86">
        <v>0</v>
      </c>
      <c r="Q90" s="86">
        <f t="shared" si="4"/>
        <v>0</v>
      </c>
      <c r="R90" s="86"/>
      <c r="T90" s="89">
        <v>32201</v>
      </c>
      <c r="U90" s="41" t="s">
        <v>62</v>
      </c>
      <c r="V90" s="60"/>
      <c r="W90" s="86">
        <v>0</v>
      </c>
      <c r="X90" s="86">
        <f t="shared" si="5"/>
        <v>0</v>
      </c>
      <c r="Z90" s="89">
        <v>32201</v>
      </c>
      <c r="AA90" s="41" t="s">
        <v>62</v>
      </c>
      <c r="AB90" s="42">
        <v>0</v>
      </c>
      <c r="AC90" s="43">
        <v>0</v>
      </c>
      <c r="AD90" s="44">
        <v>0</v>
      </c>
      <c r="AF90" s="44"/>
    </row>
    <row r="91" spans="1:33" s="54" customFormat="1" ht="11.25" x14ac:dyDescent="0.2">
      <c r="A91" s="89">
        <v>32301</v>
      </c>
      <c r="B91" s="41" t="s">
        <v>63</v>
      </c>
      <c r="C91" s="65">
        <v>0</v>
      </c>
      <c r="D91" s="82">
        <v>0</v>
      </c>
      <c r="E91" s="81">
        <f t="shared" si="3"/>
        <v>0</v>
      </c>
      <c r="F91" s="59"/>
      <c r="G91" s="89">
        <v>32301</v>
      </c>
      <c r="H91" s="41" t="s">
        <v>63</v>
      </c>
      <c r="I91" s="60">
        <v>0</v>
      </c>
      <c r="J91" s="83">
        <v>0</v>
      </c>
      <c r="K91" s="84">
        <v>0</v>
      </c>
      <c r="M91" s="89">
        <v>32301</v>
      </c>
      <c r="N91" s="41" t="s">
        <v>63</v>
      </c>
      <c r="O91" s="90">
        <v>0</v>
      </c>
      <c r="P91" s="86">
        <v>0</v>
      </c>
      <c r="Q91" s="86">
        <f t="shared" si="4"/>
        <v>0</v>
      </c>
      <c r="R91" s="86"/>
      <c r="T91" s="89">
        <v>32301</v>
      </c>
      <c r="U91" s="41" t="s">
        <v>63</v>
      </c>
      <c r="V91" s="60"/>
      <c r="W91" s="86">
        <v>0</v>
      </c>
      <c r="X91" s="86">
        <f t="shared" si="5"/>
        <v>0</v>
      </c>
      <c r="Z91" s="89">
        <v>32301</v>
      </c>
      <c r="AA91" s="41" t="s">
        <v>63</v>
      </c>
      <c r="AB91" s="42">
        <v>0</v>
      </c>
      <c r="AC91" s="43">
        <v>0</v>
      </c>
      <c r="AD91" s="44">
        <v>0</v>
      </c>
      <c r="AF91" s="44"/>
    </row>
    <row r="92" spans="1:33" s="54" customFormat="1" ht="11.25" x14ac:dyDescent="0.2">
      <c r="A92" s="89">
        <v>32302</v>
      </c>
      <c r="B92" s="41" t="s">
        <v>64</v>
      </c>
      <c r="C92" s="65">
        <v>0</v>
      </c>
      <c r="D92" s="82">
        <v>0</v>
      </c>
      <c r="E92" s="81">
        <f t="shared" si="3"/>
        <v>0</v>
      </c>
      <c r="F92" s="59"/>
      <c r="G92" s="89">
        <v>32302</v>
      </c>
      <c r="H92" s="41" t="s">
        <v>64</v>
      </c>
      <c r="I92" s="60">
        <v>0</v>
      </c>
      <c r="J92" s="83">
        <v>0</v>
      </c>
      <c r="K92" s="84">
        <v>0</v>
      </c>
      <c r="M92" s="89">
        <v>32302</v>
      </c>
      <c r="N92" s="41" t="s">
        <v>64</v>
      </c>
      <c r="O92" s="90">
        <v>0</v>
      </c>
      <c r="P92" s="86">
        <v>0</v>
      </c>
      <c r="Q92" s="86">
        <f t="shared" si="4"/>
        <v>0</v>
      </c>
      <c r="R92" s="86"/>
      <c r="T92" s="89">
        <v>32302</v>
      </c>
      <c r="U92" s="41" t="s">
        <v>64</v>
      </c>
      <c r="V92" s="60"/>
      <c r="W92" s="86">
        <v>0</v>
      </c>
      <c r="X92" s="86">
        <f t="shared" si="5"/>
        <v>0</v>
      </c>
      <c r="Z92" s="89">
        <v>32302</v>
      </c>
      <c r="AA92" s="41" t="s">
        <v>64</v>
      </c>
      <c r="AB92" s="42">
        <v>0</v>
      </c>
      <c r="AC92" s="43">
        <v>0</v>
      </c>
      <c r="AD92" s="44">
        <v>0</v>
      </c>
      <c r="AF92" s="44"/>
    </row>
    <row r="93" spans="1:33" s="54" customFormat="1" ht="11.25" x14ac:dyDescent="0.2">
      <c r="A93" s="89">
        <v>32501</v>
      </c>
      <c r="B93" s="41" t="s">
        <v>65</v>
      </c>
      <c r="C93" s="65">
        <v>0</v>
      </c>
      <c r="D93" s="82">
        <v>0</v>
      </c>
      <c r="E93" s="81">
        <f t="shared" si="3"/>
        <v>0</v>
      </c>
      <c r="F93" s="59"/>
      <c r="G93" s="89">
        <v>32501</v>
      </c>
      <c r="H93" s="41" t="s">
        <v>65</v>
      </c>
      <c r="I93" s="60">
        <v>0</v>
      </c>
      <c r="J93" s="83">
        <v>0</v>
      </c>
      <c r="K93" s="84">
        <v>0</v>
      </c>
      <c r="M93" s="89">
        <v>32501</v>
      </c>
      <c r="N93" s="41" t="s">
        <v>65</v>
      </c>
      <c r="O93" s="90">
        <v>0</v>
      </c>
      <c r="P93" s="86">
        <v>0</v>
      </c>
      <c r="Q93" s="86">
        <f t="shared" si="4"/>
        <v>0</v>
      </c>
      <c r="R93" s="86"/>
      <c r="T93" s="89">
        <v>32501</v>
      </c>
      <c r="U93" s="41" t="s">
        <v>65</v>
      </c>
      <c r="V93" s="60"/>
      <c r="W93" s="86">
        <v>0</v>
      </c>
      <c r="X93" s="86">
        <f t="shared" si="5"/>
        <v>0</v>
      </c>
      <c r="Z93" s="89">
        <v>32501</v>
      </c>
      <c r="AA93" s="41" t="s">
        <v>65</v>
      </c>
      <c r="AB93" s="42">
        <v>0</v>
      </c>
      <c r="AC93" s="43">
        <v>0</v>
      </c>
      <c r="AD93" s="44">
        <v>0</v>
      </c>
      <c r="AF93" s="44"/>
    </row>
    <row r="94" spans="1:33" s="54" customFormat="1" ht="22.5" x14ac:dyDescent="0.2">
      <c r="A94" s="89">
        <v>32601</v>
      </c>
      <c r="B94" s="41" t="s">
        <v>158</v>
      </c>
      <c r="C94" s="65">
        <v>50000</v>
      </c>
      <c r="D94" s="82">
        <v>0</v>
      </c>
      <c r="E94" s="81">
        <f t="shared" si="3"/>
        <v>52600</v>
      </c>
      <c r="F94" s="59"/>
      <c r="G94" s="89">
        <v>32601</v>
      </c>
      <c r="H94" s="41" t="s">
        <v>158</v>
      </c>
      <c r="I94" s="60">
        <v>0</v>
      </c>
      <c r="J94" s="83">
        <v>0</v>
      </c>
      <c r="K94" s="84">
        <v>0</v>
      </c>
      <c r="M94" s="89">
        <v>32601</v>
      </c>
      <c r="N94" s="41" t="s">
        <v>158</v>
      </c>
      <c r="O94" s="90">
        <v>0</v>
      </c>
      <c r="P94" s="86">
        <v>0</v>
      </c>
      <c r="Q94" s="86">
        <f t="shared" si="4"/>
        <v>0</v>
      </c>
      <c r="R94" s="86"/>
      <c r="T94" s="89">
        <v>32601</v>
      </c>
      <c r="U94" s="41" t="s">
        <v>158</v>
      </c>
      <c r="V94" s="60"/>
      <c r="W94" s="86">
        <v>0</v>
      </c>
      <c r="X94" s="86">
        <f t="shared" si="5"/>
        <v>0</v>
      </c>
      <c r="Z94" s="89">
        <v>32601</v>
      </c>
      <c r="AA94" s="41" t="s">
        <v>158</v>
      </c>
      <c r="AB94" s="42">
        <v>50000</v>
      </c>
      <c r="AC94" s="43">
        <v>0</v>
      </c>
      <c r="AD94" s="44">
        <v>52600</v>
      </c>
      <c r="AF94" s="44"/>
    </row>
    <row r="95" spans="1:33" s="54" customFormat="1" ht="11.25" x14ac:dyDescent="0.2">
      <c r="A95" s="89">
        <v>32901</v>
      </c>
      <c r="B95" s="41" t="s">
        <v>159</v>
      </c>
      <c r="C95" s="65">
        <v>0</v>
      </c>
      <c r="D95" s="82">
        <v>0</v>
      </c>
      <c r="E95" s="81">
        <f t="shared" si="3"/>
        <v>0</v>
      </c>
      <c r="F95" s="59"/>
      <c r="G95" s="89">
        <v>32901</v>
      </c>
      <c r="H95" s="41" t="s">
        <v>159</v>
      </c>
      <c r="I95" s="60">
        <v>0</v>
      </c>
      <c r="J95" s="83">
        <v>0</v>
      </c>
      <c r="K95" s="84">
        <v>0</v>
      </c>
      <c r="M95" s="89">
        <v>32901</v>
      </c>
      <c r="N95" s="41" t="s">
        <v>159</v>
      </c>
      <c r="O95" s="90">
        <v>0</v>
      </c>
      <c r="P95" s="86">
        <v>0</v>
      </c>
      <c r="Q95" s="86">
        <f t="shared" si="4"/>
        <v>0</v>
      </c>
      <c r="R95" s="86"/>
      <c r="T95" s="89">
        <v>32901</v>
      </c>
      <c r="U95" s="41" t="s">
        <v>159</v>
      </c>
      <c r="V95" s="60"/>
      <c r="W95" s="86">
        <v>0</v>
      </c>
      <c r="X95" s="86">
        <f t="shared" si="5"/>
        <v>0</v>
      </c>
      <c r="Z95" s="89">
        <v>32901</v>
      </c>
      <c r="AA95" s="41" t="s">
        <v>159</v>
      </c>
      <c r="AB95" s="42">
        <v>0</v>
      </c>
      <c r="AC95" s="43">
        <v>0</v>
      </c>
      <c r="AD95" s="44">
        <v>0</v>
      </c>
      <c r="AF95" s="44"/>
    </row>
    <row r="96" spans="1:33" s="54" customFormat="1" ht="22.5" x14ac:dyDescent="0.2">
      <c r="A96" s="89">
        <v>33101</v>
      </c>
      <c r="B96" s="41" t="s">
        <v>160</v>
      </c>
      <c r="C96" s="65">
        <v>85000</v>
      </c>
      <c r="D96" s="82">
        <v>0</v>
      </c>
      <c r="E96" s="81">
        <f t="shared" si="3"/>
        <v>89420</v>
      </c>
      <c r="F96" s="59"/>
      <c r="G96" s="89">
        <v>33101</v>
      </c>
      <c r="H96" s="41" t="s">
        <v>160</v>
      </c>
      <c r="I96" s="60">
        <v>0</v>
      </c>
      <c r="J96" s="83">
        <v>0</v>
      </c>
      <c r="K96" s="84">
        <v>0</v>
      </c>
      <c r="M96" s="89">
        <v>33101</v>
      </c>
      <c r="N96" s="41" t="s">
        <v>160</v>
      </c>
      <c r="O96" s="90">
        <v>25000</v>
      </c>
      <c r="P96" s="86">
        <v>0</v>
      </c>
      <c r="Q96" s="86">
        <f t="shared" si="4"/>
        <v>26300</v>
      </c>
      <c r="R96" s="86"/>
      <c r="T96" s="89">
        <v>33101</v>
      </c>
      <c r="U96" s="41" t="s">
        <v>160</v>
      </c>
      <c r="V96" s="60"/>
      <c r="W96" s="86">
        <v>0</v>
      </c>
      <c r="X96" s="86">
        <f t="shared" si="5"/>
        <v>0</v>
      </c>
      <c r="Z96" s="89">
        <v>33101</v>
      </c>
      <c r="AA96" s="41" t="s">
        <v>160</v>
      </c>
      <c r="AB96" s="42">
        <v>60000</v>
      </c>
      <c r="AC96" s="43">
        <v>0</v>
      </c>
      <c r="AD96" s="44">
        <v>63120</v>
      </c>
      <c r="AF96" s="44"/>
    </row>
    <row r="97" spans="1:32" s="54" customFormat="1" ht="22.5" x14ac:dyDescent="0.2">
      <c r="A97" s="89">
        <v>33201</v>
      </c>
      <c r="B97" s="41" t="s">
        <v>161</v>
      </c>
      <c r="C97" s="65">
        <v>15400</v>
      </c>
      <c r="D97" s="82">
        <v>87045.24</v>
      </c>
      <c r="E97" s="81">
        <f t="shared" si="3"/>
        <v>16200.800000000001</v>
      </c>
      <c r="F97" s="59"/>
      <c r="G97" s="89">
        <v>33201</v>
      </c>
      <c r="H97" s="41" t="s">
        <v>161</v>
      </c>
      <c r="I97" s="60">
        <v>0</v>
      </c>
      <c r="J97" s="83">
        <v>0</v>
      </c>
      <c r="K97" s="84">
        <v>0</v>
      </c>
      <c r="M97" s="89">
        <v>33201</v>
      </c>
      <c r="N97" s="41" t="s">
        <v>161</v>
      </c>
      <c r="O97" s="90">
        <v>0</v>
      </c>
      <c r="P97" s="86">
        <v>0</v>
      </c>
      <c r="Q97" s="86">
        <f t="shared" si="4"/>
        <v>0</v>
      </c>
      <c r="R97" s="86"/>
      <c r="T97" s="89">
        <v>33201</v>
      </c>
      <c r="U97" s="41" t="s">
        <v>161</v>
      </c>
      <c r="V97" s="60"/>
      <c r="W97" s="86">
        <v>0</v>
      </c>
      <c r="X97" s="86">
        <f t="shared" si="5"/>
        <v>0</v>
      </c>
      <c r="Z97" s="89">
        <v>33201</v>
      </c>
      <c r="AA97" s="41" t="s">
        <v>161</v>
      </c>
      <c r="AB97" s="42">
        <v>15400</v>
      </c>
      <c r="AC97" s="43">
        <v>87045.24</v>
      </c>
      <c r="AD97" s="44">
        <v>16200.800000000001</v>
      </c>
      <c r="AF97" s="44"/>
    </row>
    <row r="98" spans="1:32" s="54" customFormat="1" ht="11.25" x14ac:dyDescent="0.2">
      <c r="A98" s="89">
        <v>33301</v>
      </c>
      <c r="B98" s="41" t="s">
        <v>162</v>
      </c>
      <c r="C98" s="65">
        <v>36000</v>
      </c>
      <c r="D98" s="82">
        <v>32707.599999999999</v>
      </c>
      <c r="E98" s="81">
        <f t="shared" si="3"/>
        <v>37872</v>
      </c>
      <c r="F98" s="59"/>
      <c r="G98" s="89">
        <v>33301</v>
      </c>
      <c r="H98" s="41" t="s">
        <v>162</v>
      </c>
      <c r="I98" s="60">
        <v>0</v>
      </c>
      <c r="J98" s="83">
        <v>0</v>
      </c>
      <c r="K98" s="84">
        <v>0</v>
      </c>
      <c r="M98" s="89">
        <v>33301</v>
      </c>
      <c r="N98" s="41" t="s">
        <v>162</v>
      </c>
      <c r="O98" s="90">
        <v>0</v>
      </c>
      <c r="P98" s="86">
        <v>0</v>
      </c>
      <c r="Q98" s="86">
        <f t="shared" si="4"/>
        <v>0</v>
      </c>
      <c r="R98" s="86"/>
      <c r="T98" s="89">
        <v>33301</v>
      </c>
      <c r="U98" s="41" t="s">
        <v>162</v>
      </c>
      <c r="V98" s="60"/>
      <c r="W98" s="86">
        <v>0</v>
      </c>
      <c r="X98" s="86">
        <f t="shared" si="5"/>
        <v>0</v>
      </c>
      <c r="Z98" s="89">
        <v>33301</v>
      </c>
      <c r="AA98" s="41" t="s">
        <v>162</v>
      </c>
      <c r="AB98" s="42">
        <v>36000</v>
      </c>
      <c r="AC98" s="43">
        <v>32707.599999999999</v>
      </c>
      <c r="AD98" s="44">
        <v>37872</v>
      </c>
      <c r="AF98" s="44"/>
    </row>
    <row r="99" spans="1:32" s="54" customFormat="1" ht="11.25" x14ac:dyDescent="0.2">
      <c r="A99" s="89">
        <v>33302</v>
      </c>
      <c r="B99" s="41" t="s">
        <v>66</v>
      </c>
      <c r="C99" s="65">
        <v>0</v>
      </c>
      <c r="D99" s="82">
        <v>0</v>
      </c>
      <c r="E99" s="81">
        <f t="shared" si="3"/>
        <v>0</v>
      </c>
      <c r="F99" s="59"/>
      <c r="G99" s="89">
        <v>33302</v>
      </c>
      <c r="H99" s="41" t="s">
        <v>66</v>
      </c>
      <c r="I99" s="60">
        <v>0</v>
      </c>
      <c r="J99" s="83">
        <v>0</v>
      </c>
      <c r="K99" s="84">
        <v>0</v>
      </c>
      <c r="M99" s="89">
        <v>33302</v>
      </c>
      <c r="N99" s="41" t="s">
        <v>66</v>
      </c>
      <c r="O99" s="90">
        <v>0</v>
      </c>
      <c r="P99" s="86">
        <v>0</v>
      </c>
      <c r="Q99" s="86">
        <f t="shared" si="4"/>
        <v>0</v>
      </c>
      <c r="R99" s="86"/>
      <c r="T99" s="89">
        <v>33302</v>
      </c>
      <c r="U99" s="41" t="s">
        <v>66</v>
      </c>
      <c r="V99" s="60"/>
      <c r="W99" s="86">
        <v>0</v>
      </c>
      <c r="X99" s="86">
        <f t="shared" si="5"/>
        <v>0</v>
      </c>
      <c r="Z99" s="89">
        <v>33302</v>
      </c>
      <c r="AA99" s="41" t="s">
        <v>66</v>
      </c>
      <c r="AB99" s="42">
        <v>0</v>
      </c>
      <c r="AC99" s="43">
        <v>0</v>
      </c>
      <c r="AD99" s="44">
        <v>0</v>
      </c>
      <c r="AF99" s="44"/>
    </row>
    <row r="100" spans="1:32" s="54" customFormat="1" ht="11.25" x14ac:dyDescent="0.2">
      <c r="A100" s="89">
        <v>33401</v>
      </c>
      <c r="B100" s="41" t="s">
        <v>163</v>
      </c>
      <c r="C100" s="65">
        <v>40000</v>
      </c>
      <c r="D100" s="82">
        <v>0</v>
      </c>
      <c r="E100" s="81">
        <f t="shared" si="3"/>
        <v>42080</v>
      </c>
      <c r="F100" s="59"/>
      <c r="G100" s="89">
        <v>33401</v>
      </c>
      <c r="H100" s="41" t="s">
        <v>163</v>
      </c>
      <c r="I100" s="60">
        <v>0</v>
      </c>
      <c r="J100" s="83">
        <v>0</v>
      </c>
      <c r="K100" s="84">
        <v>0</v>
      </c>
      <c r="M100" s="89">
        <v>33401</v>
      </c>
      <c r="N100" s="41" t="s">
        <v>163</v>
      </c>
      <c r="O100" s="90">
        <v>0</v>
      </c>
      <c r="P100" s="86">
        <v>0</v>
      </c>
      <c r="Q100" s="86">
        <f t="shared" si="4"/>
        <v>0</v>
      </c>
      <c r="R100" s="86"/>
      <c r="T100" s="89">
        <v>33401</v>
      </c>
      <c r="U100" s="41" t="s">
        <v>163</v>
      </c>
      <c r="V100" s="60"/>
      <c r="W100" s="86">
        <v>0</v>
      </c>
      <c r="X100" s="86">
        <f t="shared" si="5"/>
        <v>0</v>
      </c>
      <c r="Z100" s="89">
        <v>33401</v>
      </c>
      <c r="AA100" s="41" t="s">
        <v>163</v>
      </c>
      <c r="AB100" s="42">
        <v>40000</v>
      </c>
      <c r="AC100" s="43">
        <v>0</v>
      </c>
      <c r="AD100" s="44">
        <v>42080</v>
      </c>
      <c r="AF100" s="44"/>
    </row>
    <row r="101" spans="1:32" s="54" customFormat="1" ht="11.25" x14ac:dyDescent="0.2">
      <c r="A101" s="89">
        <v>33601</v>
      </c>
      <c r="B101" s="41" t="s">
        <v>164</v>
      </c>
      <c r="C101" s="65">
        <v>0</v>
      </c>
      <c r="D101" s="82">
        <v>0</v>
      </c>
      <c r="E101" s="81">
        <f t="shared" si="3"/>
        <v>0</v>
      </c>
      <c r="F101" s="59"/>
      <c r="G101" s="89">
        <v>33601</v>
      </c>
      <c r="H101" s="41" t="s">
        <v>164</v>
      </c>
      <c r="I101" s="60">
        <v>0</v>
      </c>
      <c r="J101" s="83">
        <v>0</v>
      </c>
      <c r="K101" s="84">
        <v>0</v>
      </c>
      <c r="M101" s="89">
        <v>33601</v>
      </c>
      <c r="N101" s="41" t="s">
        <v>164</v>
      </c>
      <c r="O101" s="90">
        <v>0</v>
      </c>
      <c r="P101" s="86">
        <v>0</v>
      </c>
      <c r="Q101" s="86">
        <f t="shared" si="4"/>
        <v>0</v>
      </c>
      <c r="R101" s="86"/>
      <c r="T101" s="89">
        <v>33601</v>
      </c>
      <c r="U101" s="41" t="s">
        <v>164</v>
      </c>
      <c r="V101" s="60"/>
      <c r="W101" s="86">
        <v>0</v>
      </c>
      <c r="X101" s="86">
        <f t="shared" si="5"/>
        <v>0</v>
      </c>
      <c r="Z101" s="89">
        <v>33601</v>
      </c>
      <c r="AA101" s="41" t="s">
        <v>164</v>
      </c>
      <c r="AB101" s="42">
        <v>0</v>
      </c>
      <c r="AC101" s="43">
        <v>0</v>
      </c>
      <c r="AD101" s="44">
        <v>0</v>
      </c>
      <c r="AF101" s="44"/>
    </row>
    <row r="102" spans="1:32" s="54" customFormat="1" ht="11.25" x14ac:dyDescent="0.2">
      <c r="A102" s="89">
        <v>33603</v>
      </c>
      <c r="B102" s="41" t="s">
        <v>67</v>
      </c>
      <c r="C102" s="65">
        <v>0</v>
      </c>
      <c r="D102" s="82">
        <v>0</v>
      </c>
      <c r="E102" s="81">
        <f t="shared" si="3"/>
        <v>0</v>
      </c>
      <c r="F102" s="59"/>
      <c r="G102" s="89">
        <v>33603</v>
      </c>
      <c r="H102" s="41" t="s">
        <v>67</v>
      </c>
      <c r="I102" s="60">
        <v>0</v>
      </c>
      <c r="J102" s="83">
        <v>0</v>
      </c>
      <c r="K102" s="84">
        <v>0</v>
      </c>
      <c r="M102" s="89">
        <v>33603</v>
      </c>
      <c r="N102" s="41" t="s">
        <v>67</v>
      </c>
      <c r="O102" s="90">
        <v>0</v>
      </c>
      <c r="P102" s="86">
        <v>0</v>
      </c>
      <c r="Q102" s="86">
        <f t="shared" si="4"/>
        <v>0</v>
      </c>
      <c r="R102" s="86"/>
      <c r="T102" s="89">
        <v>33603</v>
      </c>
      <c r="U102" s="41" t="s">
        <v>67</v>
      </c>
      <c r="V102" s="60"/>
      <c r="W102" s="86">
        <v>0</v>
      </c>
      <c r="X102" s="86">
        <f t="shared" si="5"/>
        <v>0</v>
      </c>
      <c r="Z102" s="89">
        <v>33603</v>
      </c>
      <c r="AA102" s="41" t="s">
        <v>67</v>
      </c>
      <c r="AB102" s="42">
        <v>0</v>
      </c>
      <c r="AC102" s="43">
        <v>0</v>
      </c>
      <c r="AD102" s="44">
        <v>0</v>
      </c>
      <c r="AF102" s="44"/>
    </row>
    <row r="103" spans="1:32" s="54" customFormat="1" ht="11.25" x14ac:dyDescent="0.2">
      <c r="A103" s="89">
        <v>33604</v>
      </c>
      <c r="B103" s="41" t="s">
        <v>165</v>
      </c>
      <c r="C103" s="65">
        <v>0</v>
      </c>
      <c r="D103" s="82">
        <v>0</v>
      </c>
      <c r="E103" s="81">
        <f t="shared" si="3"/>
        <v>0</v>
      </c>
      <c r="F103" s="59"/>
      <c r="G103" s="89">
        <v>33604</v>
      </c>
      <c r="H103" s="41" t="s">
        <v>165</v>
      </c>
      <c r="I103" s="60">
        <v>0</v>
      </c>
      <c r="J103" s="83">
        <v>0</v>
      </c>
      <c r="K103" s="84">
        <v>0</v>
      </c>
      <c r="M103" s="89">
        <v>33604</v>
      </c>
      <c r="N103" s="41" t="s">
        <v>165</v>
      </c>
      <c r="O103" s="90">
        <v>0</v>
      </c>
      <c r="P103" s="86">
        <v>0</v>
      </c>
      <c r="Q103" s="86">
        <f t="shared" si="4"/>
        <v>0</v>
      </c>
      <c r="R103" s="86"/>
      <c r="T103" s="89">
        <v>33604</v>
      </c>
      <c r="U103" s="41" t="s">
        <v>165</v>
      </c>
      <c r="V103" s="60"/>
      <c r="W103" s="86">
        <v>0</v>
      </c>
      <c r="X103" s="86">
        <f t="shared" si="5"/>
        <v>0</v>
      </c>
      <c r="Z103" s="89">
        <v>33604</v>
      </c>
      <c r="AA103" s="41" t="s">
        <v>165</v>
      </c>
      <c r="AB103" s="42">
        <v>0</v>
      </c>
      <c r="AC103" s="43">
        <v>0</v>
      </c>
      <c r="AD103" s="44">
        <v>0</v>
      </c>
      <c r="AF103" s="44"/>
    </row>
    <row r="104" spans="1:32" s="54" customFormat="1" ht="11.25" x14ac:dyDescent="0.2">
      <c r="A104" s="89">
        <v>33605</v>
      </c>
      <c r="B104" s="41" t="s">
        <v>68</v>
      </c>
      <c r="C104" s="65">
        <v>0</v>
      </c>
      <c r="D104" s="82">
        <v>0</v>
      </c>
      <c r="E104" s="81">
        <f t="shared" si="3"/>
        <v>0</v>
      </c>
      <c r="F104" s="59"/>
      <c r="G104" s="89">
        <v>33605</v>
      </c>
      <c r="H104" s="41" t="s">
        <v>68</v>
      </c>
      <c r="I104" s="60">
        <v>0</v>
      </c>
      <c r="J104" s="83">
        <v>0</v>
      </c>
      <c r="K104" s="84">
        <v>0</v>
      </c>
      <c r="M104" s="89">
        <v>33605</v>
      </c>
      <c r="N104" s="41" t="s">
        <v>68</v>
      </c>
      <c r="O104" s="90">
        <v>0</v>
      </c>
      <c r="P104" s="86">
        <v>0</v>
      </c>
      <c r="Q104" s="86">
        <f t="shared" si="4"/>
        <v>0</v>
      </c>
      <c r="R104" s="86"/>
      <c r="T104" s="89">
        <v>33605</v>
      </c>
      <c r="U104" s="41" t="s">
        <v>68</v>
      </c>
      <c r="V104" s="60"/>
      <c r="W104" s="86">
        <v>0</v>
      </c>
      <c r="X104" s="86">
        <f t="shared" si="5"/>
        <v>0</v>
      </c>
      <c r="Z104" s="89">
        <v>33605</v>
      </c>
      <c r="AA104" s="41" t="s">
        <v>68</v>
      </c>
      <c r="AB104" s="42">
        <v>0</v>
      </c>
      <c r="AC104" s="43">
        <v>0</v>
      </c>
      <c r="AD104" s="44">
        <v>0</v>
      </c>
      <c r="AF104" s="44"/>
    </row>
    <row r="105" spans="1:32" s="54" customFormat="1" ht="22.5" x14ac:dyDescent="0.2">
      <c r="A105" s="89">
        <v>33608</v>
      </c>
      <c r="B105" s="41" t="s">
        <v>166</v>
      </c>
      <c r="C105" s="65">
        <v>0</v>
      </c>
      <c r="D105" s="82">
        <v>0</v>
      </c>
      <c r="E105" s="81">
        <f t="shared" si="3"/>
        <v>0</v>
      </c>
      <c r="F105" s="59"/>
      <c r="G105" s="89">
        <v>33608</v>
      </c>
      <c r="H105" s="41" t="s">
        <v>166</v>
      </c>
      <c r="I105" s="60">
        <v>0</v>
      </c>
      <c r="J105" s="83">
        <v>0</v>
      </c>
      <c r="K105" s="84">
        <v>0</v>
      </c>
      <c r="M105" s="89">
        <v>33608</v>
      </c>
      <c r="N105" s="41" t="s">
        <v>166</v>
      </c>
      <c r="O105" s="90">
        <v>0</v>
      </c>
      <c r="P105" s="86">
        <v>0</v>
      </c>
      <c r="Q105" s="86">
        <f t="shared" si="4"/>
        <v>0</v>
      </c>
      <c r="R105" s="86"/>
      <c r="T105" s="89">
        <v>33608</v>
      </c>
      <c r="U105" s="41" t="s">
        <v>166</v>
      </c>
      <c r="V105" s="60"/>
      <c r="W105" s="86">
        <v>0</v>
      </c>
      <c r="X105" s="86">
        <f t="shared" si="5"/>
        <v>0</v>
      </c>
      <c r="Z105" s="89">
        <v>33608</v>
      </c>
      <c r="AA105" s="41" t="s">
        <v>166</v>
      </c>
      <c r="AB105" s="42">
        <v>0</v>
      </c>
      <c r="AC105" s="43">
        <v>0</v>
      </c>
      <c r="AD105" s="44">
        <v>0</v>
      </c>
      <c r="AF105" s="44"/>
    </row>
    <row r="106" spans="1:32" s="54" customFormat="1" ht="11.25" x14ac:dyDescent="0.2">
      <c r="A106" s="89">
        <v>33801</v>
      </c>
      <c r="B106" s="41" t="s">
        <v>167</v>
      </c>
      <c r="C106" s="65">
        <v>2599545.4550000001</v>
      </c>
      <c r="D106" s="82">
        <v>913269.03</v>
      </c>
      <c r="E106" s="81">
        <f t="shared" si="3"/>
        <v>2734721.8186600003</v>
      </c>
      <c r="F106" s="59"/>
      <c r="G106" s="89">
        <v>33801</v>
      </c>
      <c r="H106" s="41" t="s">
        <v>167</v>
      </c>
      <c r="I106" s="60">
        <v>0</v>
      </c>
      <c r="J106" s="83">
        <v>0</v>
      </c>
      <c r="K106" s="84">
        <v>0</v>
      </c>
      <c r="M106" s="89">
        <v>33801</v>
      </c>
      <c r="N106" s="41" t="s">
        <v>167</v>
      </c>
      <c r="O106" s="90">
        <v>945000</v>
      </c>
      <c r="P106" s="86">
        <v>337038.78</v>
      </c>
      <c r="Q106" s="86">
        <f t="shared" si="4"/>
        <v>994140</v>
      </c>
      <c r="R106" s="86"/>
      <c r="T106" s="89">
        <v>33801</v>
      </c>
      <c r="U106" s="41" t="s">
        <v>167</v>
      </c>
      <c r="V106" s="60"/>
      <c r="W106" s="86">
        <v>0</v>
      </c>
      <c r="X106" s="86">
        <f t="shared" si="5"/>
        <v>0</v>
      </c>
      <c r="Z106" s="89">
        <v>33801</v>
      </c>
      <c r="AA106" s="41" t="s">
        <v>167</v>
      </c>
      <c r="AB106" s="42">
        <v>1654545.4550000001</v>
      </c>
      <c r="AC106" s="43">
        <v>576230.25</v>
      </c>
      <c r="AD106" s="44">
        <v>1740581.8186600001</v>
      </c>
      <c r="AF106" s="44"/>
    </row>
    <row r="107" spans="1:32" s="54" customFormat="1" ht="22.5" x14ac:dyDescent="0.2">
      <c r="A107" s="89">
        <v>33901</v>
      </c>
      <c r="B107" s="41" t="s">
        <v>168</v>
      </c>
      <c r="C107" s="65">
        <v>176000</v>
      </c>
      <c r="D107" s="82">
        <v>0</v>
      </c>
      <c r="E107" s="81">
        <f t="shared" si="3"/>
        <v>185152</v>
      </c>
      <c r="F107" s="59"/>
      <c r="G107" s="89">
        <v>33901</v>
      </c>
      <c r="H107" s="41" t="s">
        <v>168</v>
      </c>
      <c r="I107" s="60">
        <v>0</v>
      </c>
      <c r="J107" s="83">
        <v>0</v>
      </c>
      <c r="K107" s="84">
        <v>0</v>
      </c>
      <c r="M107" s="89">
        <v>33901</v>
      </c>
      <c r="N107" s="41" t="s">
        <v>168</v>
      </c>
      <c r="O107" s="90">
        <v>0</v>
      </c>
      <c r="P107" s="86">
        <v>0</v>
      </c>
      <c r="Q107" s="86">
        <f t="shared" si="4"/>
        <v>0</v>
      </c>
      <c r="R107" s="86"/>
      <c r="T107" s="89">
        <v>33901</v>
      </c>
      <c r="U107" s="41" t="s">
        <v>168</v>
      </c>
      <c r="V107" s="60"/>
      <c r="W107" s="86">
        <v>0</v>
      </c>
      <c r="X107" s="86">
        <f t="shared" si="5"/>
        <v>0</v>
      </c>
      <c r="Z107" s="89">
        <v>33901</v>
      </c>
      <c r="AA107" s="41" t="s">
        <v>168</v>
      </c>
      <c r="AB107" s="42">
        <v>176000</v>
      </c>
      <c r="AC107" s="43">
        <v>0</v>
      </c>
      <c r="AD107" s="44">
        <v>185152</v>
      </c>
      <c r="AF107" s="44"/>
    </row>
    <row r="108" spans="1:32" s="54" customFormat="1" ht="11.25" x14ac:dyDescent="0.2">
      <c r="A108" s="89">
        <v>33902</v>
      </c>
      <c r="B108" s="41" t="s">
        <v>169</v>
      </c>
      <c r="C108" s="65">
        <v>0</v>
      </c>
      <c r="D108" s="82">
        <v>0</v>
      </c>
      <c r="E108" s="81">
        <f t="shared" si="3"/>
        <v>0</v>
      </c>
      <c r="F108" s="59"/>
      <c r="G108" s="89">
        <v>33902</v>
      </c>
      <c r="H108" s="41" t="s">
        <v>169</v>
      </c>
      <c r="I108" s="60">
        <v>0</v>
      </c>
      <c r="J108" s="83">
        <v>0</v>
      </c>
      <c r="K108" s="84">
        <v>0</v>
      </c>
      <c r="M108" s="89">
        <v>33902</v>
      </c>
      <c r="N108" s="41" t="s">
        <v>169</v>
      </c>
      <c r="O108" s="90">
        <v>0</v>
      </c>
      <c r="P108" s="86">
        <v>0</v>
      </c>
      <c r="Q108" s="86">
        <f t="shared" si="4"/>
        <v>0</v>
      </c>
      <c r="R108" s="86"/>
      <c r="T108" s="89">
        <v>33902</v>
      </c>
      <c r="U108" s="41" t="s">
        <v>169</v>
      </c>
      <c r="V108" s="60"/>
      <c r="W108" s="86">
        <v>0</v>
      </c>
      <c r="X108" s="86">
        <f t="shared" si="5"/>
        <v>0</v>
      </c>
      <c r="Z108" s="89">
        <v>33902</v>
      </c>
      <c r="AA108" s="41" t="s">
        <v>169</v>
      </c>
      <c r="AB108" s="42">
        <v>0</v>
      </c>
      <c r="AC108" s="43">
        <v>0</v>
      </c>
      <c r="AD108" s="44">
        <v>0</v>
      </c>
      <c r="AF108" s="44"/>
    </row>
    <row r="109" spans="1:32" s="54" customFormat="1" ht="11.25" x14ac:dyDescent="0.2">
      <c r="A109" s="89">
        <v>34101</v>
      </c>
      <c r="B109" s="41" t="s">
        <v>69</v>
      </c>
      <c r="C109" s="65">
        <v>23000</v>
      </c>
      <c r="D109" s="82">
        <v>9632.8000000000011</v>
      </c>
      <c r="E109" s="81">
        <f t="shared" si="3"/>
        <v>24196</v>
      </c>
      <c r="F109" s="59"/>
      <c r="G109" s="89">
        <v>34101</v>
      </c>
      <c r="H109" s="41" t="s">
        <v>69</v>
      </c>
      <c r="I109" s="60">
        <v>0</v>
      </c>
      <c r="J109" s="83">
        <v>0</v>
      </c>
      <c r="K109" s="84">
        <v>0</v>
      </c>
      <c r="M109" s="89">
        <v>34101</v>
      </c>
      <c r="N109" s="41" t="s">
        <v>69</v>
      </c>
      <c r="O109" s="90">
        <v>23000</v>
      </c>
      <c r="P109" s="86">
        <v>9632.8000000000011</v>
      </c>
      <c r="Q109" s="86">
        <f t="shared" si="4"/>
        <v>24196</v>
      </c>
      <c r="R109" s="86"/>
      <c r="T109" s="89">
        <v>34101</v>
      </c>
      <c r="U109" s="41" t="s">
        <v>69</v>
      </c>
      <c r="V109" s="60"/>
      <c r="W109" s="86">
        <v>0</v>
      </c>
      <c r="X109" s="86">
        <f t="shared" si="5"/>
        <v>0</v>
      </c>
      <c r="Z109" s="89">
        <v>34101</v>
      </c>
      <c r="AA109" s="41" t="s">
        <v>69</v>
      </c>
      <c r="AB109" s="42">
        <v>0</v>
      </c>
      <c r="AC109" s="43">
        <v>0</v>
      </c>
      <c r="AD109" s="44">
        <v>0</v>
      </c>
      <c r="AF109" s="44"/>
    </row>
    <row r="110" spans="1:32" s="54" customFormat="1" ht="22.5" x14ac:dyDescent="0.2">
      <c r="A110" s="89">
        <v>34301</v>
      </c>
      <c r="B110" s="41" t="s">
        <v>170</v>
      </c>
      <c r="C110" s="65">
        <v>0</v>
      </c>
      <c r="D110" s="82">
        <v>0</v>
      </c>
      <c r="E110" s="81">
        <f t="shared" si="3"/>
        <v>0</v>
      </c>
      <c r="F110" s="59"/>
      <c r="G110" s="89">
        <v>34301</v>
      </c>
      <c r="H110" s="41" t="s">
        <v>170</v>
      </c>
      <c r="I110" s="60">
        <v>0</v>
      </c>
      <c r="J110" s="83">
        <v>0</v>
      </c>
      <c r="K110" s="84">
        <v>0</v>
      </c>
      <c r="M110" s="89">
        <v>34301</v>
      </c>
      <c r="N110" s="41" t="s">
        <v>170</v>
      </c>
      <c r="O110" s="90">
        <v>0</v>
      </c>
      <c r="P110" s="86">
        <v>0</v>
      </c>
      <c r="Q110" s="86">
        <f t="shared" si="4"/>
        <v>0</v>
      </c>
      <c r="R110" s="86"/>
      <c r="T110" s="89">
        <v>34301</v>
      </c>
      <c r="U110" s="41" t="s">
        <v>170</v>
      </c>
      <c r="V110" s="60"/>
      <c r="W110" s="86">
        <v>0</v>
      </c>
      <c r="X110" s="86">
        <f t="shared" si="5"/>
        <v>0</v>
      </c>
      <c r="Z110" s="89">
        <v>34301</v>
      </c>
      <c r="AA110" s="41" t="s">
        <v>170</v>
      </c>
      <c r="AB110" s="42">
        <v>0</v>
      </c>
      <c r="AC110" s="43">
        <v>0</v>
      </c>
      <c r="AD110" s="44">
        <v>0</v>
      </c>
      <c r="AF110" s="44"/>
    </row>
    <row r="111" spans="1:32" s="54" customFormat="1" ht="11.25" x14ac:dyDescent="0.2">
      <c r="A111" s="89">
        <v>34401</v>
      </c>
      <c r="B111" s="41" t="s">
        <v>70</v>
      </c>
      <c r="C111" s="65">
        <v>549954.63</v>
      </c>
      <c r="D111" s="82">
        <v>66958.42</v>
      </c>
      <c r="E111" s="81">
        <f t="shared" si="3"/>
        <v>3578552.2707600002</v>
      </c>
      <c r="F111" s="59"/>
      <c r="G111" s="89">
        <v>34401</v>
      </c>
      <c r="H111" s="41" t="s">
        <v>70</v>
      </c>
      <c r="I111" s="60">
        <v>50000</v>
      </c>
      <c r="J111" s="83">
        <v>0</v>
      </c>
      <c r="K111" s="84">
        <v>52600</v>
      </c>
      <c r="M111" s="89">
        <v>34401</v>
      </c>
      <c r="N111" s="41" t="s">
        <v>70</v>
      </c>
      <c r="O111" s="90">
        <v>130000</v>
      </c>
      <c r="P111" s="86">
        <v>0</v>
      </c>
      <c r="Q111" s="86">
        <f t="shared" si="4"/>
        <v>136760</v>
      </c>
      <c r="R111" s="86"/>
      <c r="T111" s="89">
        <v>34401</v>
      </c>
      <c r="U111" s="41" t="s">
        <v>70</v>
      </c>
      <c r="V111" s="60"/>
      <c r="W111" s="86">
        <v>0</v>
      </c>
      <c r="X111" s="86">
        <f t="shared" si="5"/>
        <v>0</v>
      </c>
      <c r="Z111" s="89">
        <v>34401</v>
      </c>
      <c r="AA111" s="41" t="s">
        <v>70</v>
      </c>
      <c r="AB111" s="42">
        <v>369954.63</v>
      </c>
      <c r="AC111" s="43">
        <v>66958.42</v>
      </c>
      <c r="AD111" s="44">
        <f>389192.27076+2881153.961893+118846.038107</f>
        <v>3389192.2707600002</v>
      </c>
      <c r="AF111" s="44"/>
    </row>
    <row r="112" spans="1:32" s="54" customFormat="1" ht="11.25" x14ac:dyDescent="0.2">
      <c r="A112" s="89">
        <v>34701</v>
      </c>
      <c r="B112" s="41" t="s">
        <v>71</v>
      </c>
      <c r="C112" s="65">
        <v>300000</v>
      </c>
      <c r="D112" s="82">
        <v>5160.01</v>
      </c>
      <c r="E112" s="81">
        <f t="shared" si="3"/>
        <v>315600</v>
      </c>
      <c r="F112" s="59"/>
      <c r="G112" s="89">
        <v>34701</v>
      </c>
      <c r="H112" s="41" t="s">
        <v>71</v>
      </c>
      <c r="I112" s="60">
        <v>0</v>
      </c>
      <c r="J112" s="83">
        <v>0</v>
      </c>
      <c r="K112" s="84">
        <v>0</v>
      </c>
      <c r="M112" s="89">
        <v>34701</v>
      </c>
      <c r="N112" s="41" t="s">
        <v>71</v>
      </c>
      <c r="O112" s="90">
        <v>0</v>
      </c>
      <c r="P112" s="86">
        <v>0</v>
      </c>
      <c r="Q112" s="86">
        <f t="shared" si="4"/>
        <v>0</v>
      </c>
      <c r="R112" s="86"/>
      <c r="T112" s="89">
        <v>34701</v>
      </c>
      <c r="U112" s="41" t="s">
        <v>71</v>
      </c>
      <c r="V112" s="60"/>
      <c r="W112" s="86">
        <v>0</v>
      </c>
      <c r="X112" s="86">
        <f t="shared" si="5"/>
        <v>0</v>
      </c>
      <c r="Z112" s="89">
        <v>34701</v>
      </c>
      <c r="AA112" s="41" t="s">
        <v>71</v>
      </c>
      <c r="AB112" s="42">
        <v>300000</v>
      </c>
      <c r="AC112" s="43">
        <v>5160.01</v>
      </c>
      <c r="AD112" s="44">
        <v>315600</v>
      </c>
      <c r="AF112" s="44"/>
    </row>
    <row r="113" spans="1:32" s="54" customFormat="1" ht="11.25" x14ac:dyDescent="0.2">
      <c r="A113" s="89">
        <v>35101</v>
      </c>
      <c r="B113" s="41" t="s">
        <v>171</v>
      </c>
      <c r="C113" s="65">
        <v>6315000.0619000001</v>
      </c>
      <c r="D113" s="82">
        <v>307956.90000000002</v>
      </c>
      <c r="E113" s="81">
        <f t="shared" si="3"/>
        <v>4687957.6922995299</v>
      </c>
      <c r="F113" s="59"/>
      <c r="G113" s="89">
        <v>35101</v>
      </c>
      <c r="H113" s="41" t="s">
        <v>171</v>
      </c>
      <c r="I113" s="60">
        <v>0</v>
      </c>
      <c r="J113" s="83">
        <v>0</v>
      </c>
      <c r="K113" s="84">
        <v>0</v>
      </c>
      <c r="M113" s="89">
        <v>35101</v>
      </c>
      <c r="N113" s="41" t="s">
        <v>171</v>
      </c>
      <c r="O113" s="90">
        <v>118000</v>
      </c>
      <c r="P113" s="86">
        <v>0</v>
      </c>
      <c r="Q113" s="86">
        <f t="shared" ref="Q113:Q142" si="6">+O113*(1+$C$167)</f>
        <v>124136</v>
      </c>
      <c r="R113" s="86"/>
      <c r="T113" s="89">
        <v>35101</v>
      </c>
      <c r="U113" s="41" t="s">
        <v>171</v>
      </c>
      <c r="V113" s="60"/>
      <c r="W113" s="86">
        <v>0</v>
      </c>
      <c r="X113" s="86">
        <f t="shared" ref="X113:X142" si="7">+V113*(1+$C$167)</f>
        <v>0</v>
      </c>
      <c r="Z113" s="89">
        <v>35101</v>
      </c>
      <c r="AA113" s="41" t="s">
        <v>171</v>
      </c>
      <c r="AB113" s="42">
        <v>6197000.0619000001</v>
      </c>
      <c r="AC113" s="43">
        <v>307956.90000000002</v>
      </c>
      <c r="AD113" s="44">
        <f>2563821.69229953+2000000</f>
        <v>4563821.6922995299</v>
      </c>
      <c r="AF113" s="44"/>
    </row>
    <row r="114" spans="1:32" s="54" customFormat="1" ht="11.25" x14ac:dyDescent="0.2">
      <c r="A114" s="89">
        <v>35201</v>
      </c>
      <c r="B114" s="41" t="s">
        <v>172</v>
      </c>
      <c r="C114" s="65">
        <v>61000</v>
      </c>
      <c r="D114" s="82">
        <v>11762.4</v>
      </c>
      <c r="E114" s="81">
        <f t="shared" si="3"/>
        <v>64172</v>
      </c>
      <c r="F114" s="59"/>
      <c r="G114" s="89">
        <v>35201</v>
      </c>
      <c r="H114" s="41" t="s">
        <v>172</v>
      </c>
      <c r="I114" s="60">
        <v>0</v>
      </c>
      <c r="J114" s="83">
        <v>0</v>
      </c>
      <c r="K114" s="84">
        <v>0</v>
      </c>
      <c r="M114" s="89">
        <v>35201</v>
      </c>
      <c r="N114" s="41" t="s">
        <v>172</v>
      </c>
      <c r="O114" s="90">
        <v>0</v>
      </c>
      <c r="P114" s="86">
        <v>0</v>
      </c>
      <c r="Q114" s="86">
        <f t="shared" si="6"/>
        <v>0</v>
      </c>
      <c r="R114" s="86"/>
      <c r="T114" s="89">
        <v>35201</v>
      </c>
      <c r="U114" s="41" t="s">
        <v>172</v>
      </c>
      <c r="V114" s="60"/>
      <c r="W114" s="86">
        <v>0</v>
      </c>
      <c r="X114" s="86">
        <f t="shared" si="7"/>
        <v>0</v>
      </c>
      <c r="Z114" s="89">
        <v>35201</v>
      </c>
      <c r="AA114" s="41" t="s">
        <v>172</v>
      </c>
      <c r="AB114" s="42">
        <v>61000</v>
      </c>
      <c r="AC114" s="43">
        <v>11762.4</v>
      </c>
      <c r="AD114" s="44">
        <v>64172</v>
      </c>
      <c r="AF114" s="44"/>
    </row>
    <row r="115" spans="1:32" s="54" customFormat="1" ht="11.25" x14ac:dyDescent="0.2">
      <c r="A115" s="89">
        <v>35301</v>
      </c>
      <c r="B115" s="41" t="s">
        <v>173</v>
      </c>
      <c r="C115" s="65">
        <v>0</v>
      </c>
      <c r="D115" s="82">
        <v>0</v>
      </c>
      <c r="E115" s="81">
        <f t="shared" si="3"/>
        <v>0</v>
      </c>
      <c r="F115" s="59"/>
      <c r="G115" s="89">
        <v>35301</v>
      </c>
      <c r="H115" s="41" t="s">
        <v>173</v>
      </c>
      <c r="I115" s="60">
        <v>0</v>
      </c>
      <c r="J115" s="83">
        <v>0</v>
      </c>
      <c r="K115" s="84">
        <v>0</v>
      </c>
      <c r="M115" s="89">
        <v>35301</v>
      </c>
      <c r="N115" s="41" t="s">
        <v>173</v>
      </c>
      <c r="O115" s="90">
        <v>0</v>
      </c>
      <c r="P115" s="86">
        <v>0</v>
      </c>
      <c r="Q115" s="86">
        <f t="shared" si="6"/>
        <v>0</v>
      </c>
      <c r="R115" s="86"/>
      <c r="T115" s="89">
        <v>35301</v>
      </c>
      <c r="U115" s="41" t="s">
        <v>173</v>
      </c>
      <c r="V115" s="60"/>
      <c r="W115" s="86">
        <v>0</v>
      </c>
      <c r="X115" s="86">
        <f t="shared" si="7"/>
        <v>0</v>
      </c>
      <c r="Z115" s="89">
        <v>35301</v>
      </c>
      <c r="AA115" s="41" t="s">
        <v>173</v>
      </c>
      <c r="AB115" s="42">
        <v>0</v>
      </c>
      <c r="AC115" s="43">
        <v>0</v>
      </c>
      <c r="AD115" s="44">
        <v>0</v>
      </c>
      <c r="AF115" s="44"/>
    </row>
    <row r="116" spans="1:32" s="54" customFormat="1" ht="11.25" x14ac:dyDescent="0.2">
      <c r="A116" s="89">
        <v>35302</v>
      </c>
      <c r="B116" s="41" t="s">
        <v>174</v>
      </c>
      <c r="C116" s="65">
        <v>0</v>
      </c>
      <c r="D116" s="82">
        <v>0</v>
      </c>
      <c r="E116" s="81">
        <f t="shared" si="3"/>
        <v>0</v>
      </c>
      <c r="F116" s="59"/>
      <c r="G116" s="89">
        <v>35302</v>
      </c>
      <c r="H116" s="41" t="s">
        <v>174</v>
      </c>
      <c r="I116" s="60">
        <v>0</v>
      </c>
      <c r="J116" s="83">
        <v>0</v>
      </c>
      <c r="K116" s="84">
        <v>0</v>
      </c>
      <c r="M116" s="89">
        <v>35302</v>
      </c>
      <c r="N116" s="41" t="s">
        <v>174</v>
      </c>
      <c r="O116" s="90">
        <v>0</v>
      </c>
      <c r="P116" s="86">
        <v>0</v>
      </c>
      <c r="Q116" s="86">
        <f t="shared" si="6"/>
        <v>0</v>
      </c>
      <c r="R116" s="86"/>
      <c r="T116" s="89">
        <v>35302</v>
      </c>
      <c r="U116" s="41" t="s">
        <v>174</v>
      </c>
      <c r="V116" s="60"/>
      <c r="W116" s="86">
        <v>0</v>
      </c>
      <c r="X116" s="86">
        <f t="shared" si="7"/>
        <v>0</v>
      </c>
      <c r="Z116" s="89">
        <v>35302</v>
      </c>
      <c r="AA116" s="41" t="s">
        <v>174</v>
      </c>
      <c r="AB116" s="42">
        <v>0</v>
      </c>
      <c r="AC116" s="43">
        <v>0</v>
      </c>
      <c r="AD116" s="44">
        <v>0</v>
      </c>
      <c r="AF116" s="44"/>
    </row>
    <row r="117" spans="1:32" s="54" customFormat="1" ht="11.25" x14ac:dyDescent="0.2">
      <c r="A117" s="89">
        <v>35501</v>
      </c>
      <c r="B117" s="41" t="s">
        <v>175</v>
      </c>
      <c r="C117" s="65">
        <v>206500</v>
      </c>
      <c r="D117" s="82">
        <v>42899.33</v>
      </c>
      <c r="E117" s="81">
        <f t="shared" si="3"/>
        <v>217238</v>
      </c>
      <c r="F117" s="59"/>
      <c r="G117" s="89">
        <v>35501</v>
      </c>
      <c r="H117" s="41" t="s">
        <v>175</v>
      </c>
      <c r="I117" s="60">
        <v>16500</v>
      </c>
      <c r="J117" s="83">
        <v>0</v>
      </c>
      <c r="K117" s="84">
        <v>17358</v>
      </c>
      <c r="M117" s="89">
        <v>35501</v>
      </c>
      <c r="N117" s="41" t="s">
        <v>175</v>
      </c>
      <c r="O117" s="90">
        <v>0</v>
      </c>
      <c r="P117" s="86">
        <v>0</v>
      </c>
      <c r="Q117" s="86">
        <f t="shared" si="6"/>
        <v>0</v>
      </c>
      <c r="R117" s="86"/>
      <c r="T117" s="89">
        <v>35501</v>
      </c>
      <c r="U117" s="41" t="s">
        <v>175</v>
      </c>
      <c r="V117" s="60"/>
      <c r="W117" s="86">
        <v>0</v>
      </c>
      <c r="X117" s="86">
        <f t="shared" si="7"/>
        <v>0</v>
      </c>
      <c r="Z117" s="89">
        <v>35501</v>
      </c>
      <c r="AA117" s="41" t="s">
        <v>175</v>
      </c>
      <c r="AB117" s="42">
        <v>190000</v>
      </c>
      <c r="AC117" s="43">
        <v>42899.33</v>
      </c>
      <c r="AD117" s="44">
        <v>199880</v>
      </c>
      <c r="AF117" s="44"/>
    </row>
    <row r="118" spans="1:32" s="54" customFormat="1" ht="11.25" x14ac:dyDescent="0.2">
      <c r="A118" s="89">
        <v>35701</v>
      </c>
      <c r="B118" s="41" t="s">
        <v>176</v>
      </c>
      <c r="C118" s="65">
        <v>21666595.394719999</v>
      </c>
      <c r="D118" s="82">
        <v>1717349.15</v>
      </c>
      <c r="E118" s="81">
        <f t="shared" si="3"/>
        <v>15983294.9824262</v>
      </c>
      <c r="F118" s="59"/>
      <c r="G118" s="89">
        <v>35701</v>
      </c>
      <c r="H118" s="41" t="s">
        <v>176</v>
      </c>
      <c r="I118" s="60">
        <v>0</v>
      </c>
      <c r="J118" s="83">
        <v>0</v>
      </c>
      <c r="K118" s="84">
        <v>0</v>
      </c>
      <c r="M118" s="89">
        <v>35701</v>
      </c>
      <c r="N118" s="41" t="s">
        <v>176</v>
      </c>
      <c r="O118" s="90">
        <v>0</v>
      </c>
      <c r="P118" s="86">
        <v>0</v>
      </c>
      <c r="Q118" s="86">
        <f t="shared" si="6"/>
        <v>0</v>
      </c>
      <c r="R118" s="86"/>
      <c r="T118" s="89">
        <v>35701</v>
      </c>
      <c r="U118" s="41" t="s">
        <v>176</v>
      </c>
      <c r="V118" s="60"/>
      <c r="W118" s="86">
        <v>0</v>
      </c>
      <c r="X118" s="86">
        <f t="shared" si="7"/>
        <v>0</v>
      </c>
      <c r="Z118" s="89">
        <v>35701</v>
      </c>
      <c r="AA118" s="41" t="s">
        <v>176</v>
      </c>
      <c r="AB118" s="42">
        <v>21666595.394719999</v>
      </c>
      <c r="AC118" s="43">
        <v>1717349.15</v>
      </c>
      <c r="AD118" s="44">
        <f>16680446.9824262+1302848-2000000</f>
        <v>15983294.9824262</v>
      </c>
      <c r="AF118" s="44"/>
    </row>
    <row r="119" spans="1:32" s="54" customFormat="1" ht="22.5" x14ac:dyDescent="0.2">
      <c r="A119" s="89">
        <v>35702</v>
      </c>
      <c r="B119" s="41" t="s">
        <v>177</v>
      </c>
      <c r="C119" s="65">
        <v>0</v>
      </c>
      <c r="D119" s="82">
        <v>0</v>
      </c>
      <c r="E119" s="81">
        <f t="shared" si="3"/>
        <v>0</v>
      </c>
      <c r="F119" s="59"/>
      <c r="G119" s="89">
        <v>35702</v>
      </c>
      <c r="H119" s="41" t="s">
        <v>177</v>
      </c>
      <c r="I119" s="60">
        <v>0</v>
      </c>
      <c r="J119" s="83">
        <v>0</v>
      </c>
      <c r="K119" s="84">
        <v>0</v>
      </c>
      <c r="M119" s="89">
        <v>35702</v>
      </c>
      <c r="N119" s="41" t="s">
        <v>177</v>
      </c>
      <c r="O119" s="90">
        <v>0</v>
      </c>
      <c r="P119" s="86">
        <v>0</v>
      </c>
      <c r="Q119" s="86">
        <f t="shared" si="6"/>
        <v>0</v>
      </c>
      <c r="R119" s="86"/>
      <c r="T119" s="89">
        <v>35702</v>
      </c>
      <c r="U119" s="41" t="s">
        <v>177</v>
      </c>
      <c r="V119" s="60"/>
      <c r="W119" s="86">
        <v>0</v>
      </c>
      <c r="X119" s="86">
        <f t="shared" si="7"/>
        <v>0</v>
      </c>
      <c r="Z119" s="89">
        <v>35702</v>
      </c>
      <c r="AA119" s="41" t="s">
        <v>177</v>
      </c>
      <c r="AB119" s="42">
        <v>0</v>
      </c>
      <c r="AC119" s="43">
        <v>0</v>
      </c>
      <c r="AD119" s="44">
        <v>0</v>
      </c>
      <c r="AF119" s="44"/>
    </row>
    <row r="120" spans="1:32" s="54" customFormat="1" ht="11.25" x14ac:dyDescent="0.2">
      <c r="A120" s="89">
        <v>35801</v>
      </c>
      <c r="B120" s="41" t="s">
        <v>72</v>
      </c>
      <c r="C120" s="65">
        <v>796227.17475864</v>
      </c>
      <c r="D120" s="82">
        <v>204624</v>
      </c>
      <c r="E120" s="81">
        <f t="shared" si="3"/>
        <v>837630.98784608929</v>
      </c>
      <c r="F120" s="59"/>
      <c r="G120" s="89">
        <v>35801</v>
      </c>
      <c r="H120" s="41" t="s">
        <v>72</v>
      </c>
      <c r="I120" s="60">
        <v>0</v>
      </c>
      <c r="J120" s="83">
        <v>0</v>
      </c>
      <c r="K120" s="84">
        <v>0</v>
      </c>
      <c r="M120" s="89">
        <v>35801</v>
      </c>
      <c r="N120" s="41" t="s">
        <v>72</v>
      </c>
      <c r="O120" s="90">
        <v>142000</v>
      </c>
      <c r="P120" s="86">
        <v>34568</v>
      </c>
      <c r="Q120" s="86">
        <f t="shared" si="6"/>
        <v>149384</v>
      </c>
      <c r="R120" s="86"/>
      <c r="T120" s="89">
        <v>35801</v>
      </c>
      <c r="U120" s="41" t="s">
        <v>72</v>
      </c>
      <c r="V120" s="60"/>
      <c r="W120" s="86">
        <v>0</v>
      </c>
      <c r="X120" s="86">
        <f t="shared" si="7"/>
        <v>0</v>
      </c>
      <c r="Z120" s="89">
        <v>35801</v>
      </c>
      <c r="AA120" s="41" t="s">
        <v>72</v>
      </c>
      <c r="AB120" s="42">
        <v>654227.17475864</v>
      </c>
      <c r="AC120" s="43">
        <v>170056</v>
      </c>
      <c r="AD120" s="44">
        <v>688246.98784608929</v>
      </c>
      <c r="AF120" s="44"/>
    </row>
    <row r="121" spans="1:32" s="54" customFormat="1" ht="11.25" x14ac:dyDescent="0.2">
      <c r="A121" s="89">
        <v>35901</v>
      </c>
      <c r="B121" s="41" t="s">
        <v>178</v>
      </c>
      <c r="C121" s="65">
        <v>70000</v>
      </c>
      <c r="D121" s="82">
        <v>0</v>
      </c>
      <c r="E121" s="81">
        <f t="shared" si="3"/>
        <v>73640</v>
      </c>
      <c r="F121" s="59"/>
      <c r="G121" s="89">
        <v>35901</v>
      </c>
      <c r="H121" s="41" t="s">
        <v>178</v>
      </c>
      <c r="I121" s="60">
        <v>0</v>
      </c>
      <c r="J121" s="83">
        <v>0</v>
      </c>
      <c r="K121" s="84">
        <v>0</v>
      </c>
      <c r="M121" s="89">
        <v>35901</v>
      </c>
      <c r="N121" s="41" t="s">
        <v>178</v>
      </c>
      <c r="O121" s="90">
        <v>0</v>
      </c>
      <c r="P121" s="86">
        <v>0</v>
      </c>
      <c r="Q121" s="86">
        <f t="shared" si="6"/>
        <v>0</v>
      </c>
      <c r="R121" s="86"/>
      <c r="T121" s="89">
        <v>35901</v>
      </c>
      <c r="U121" s="41" t="s">
        <v>178</v>
      </c>
      <c r="V121" s="60"/>
      <c r="W121" s="86">
        <v>0</v>
      </c>
      <c r="X121" s="86">
        <f t="shared" si="7"/>
        <v>0</v>
      </c>
      <c r="Z121" s="89">
        <v>35901</v>
      </c>
      <c r="AA121" s="41" t="s">
        <v>178</v>
      </c>
      <c r="AB121" s="42">
        <v>70000</v>
      </c>
      <c r="AC121" s="43">
        <v>0</v>
      </c>
      <c r="AD121" s="44">
        <v>73640</v>
      </c>
      <c r="AF121" s="44"/>
    </row>
    <row r="122" spans="1:32" s="54" customFormat="1" ht="33.75" x14ac:dyDescent="0.2">
      <c r="A122" s="89">
        <v>36101</v>
      </c>
      <c r="B122" s="41" t="s">
        <v>179</v>
      </c>
      <c r="C122" s="65">
        <v>0</v>
      </c>
      <c r="D122" s="82">
        <v>0</v>
      </c>
      <c r="E122" s="81">
        <f t="shared" si="3"/>
        <v>0</v>
      </c>
      <c r="F122" s="59"/>
      <c r="G122" s="89">
        <v>36101</v>
      </c>
      <c r="H122" s="41" t="s">
        <v>179</v>
      </c>
      <c r="I122" s="60">
        <v>0</v>
      </c>
      <c r="J122" s="83">
        <v>0</v>
      </c>
      <c r="K122" s="84">
        <v>0</v>
      </c>
      <c r="M122" s="89">
        <v>36101</v>
      </c>
      <c r="N122" s="41" t="s">
        <v>179</v>
      </c>
      <c r="O122" s="90">
        <v>0</v>
      </c>
      <c r="P122" s="86">
        <v>0</v>
      </c>
      <c r="Q122" s="86">
        <f t="shared" si="6"/>
        <v>0</v>
      </c>
      <c r="R122" s="86"/>
      <c r="T122" s="89">
        <v>36101</v>
      </c>
      <c r="U122" s="41" t="s">
        <v>179</v>
      </c>
      <c r="V122" s="60"/>
      <c r="W122" s="86">
        <v>0</v>
      </c>
      <c r="X122" s="86">
        <f t="shared" si="7"/>
        <v>0</v>
      </c>
      <c r="Z122" s="89">
        <v>36101</v>
      </c>
      <c r="AA122" s="41" t="s">
        <v>179</v>
      </c>
      <c r="AB122" s="42">
        <v>0</v>
      </c>
      <c r="AC122" s="43">
        <v>0</v>
      </c>
      <c r="AD122" s="44">
        <v>0</v>
      </c>
      <c r="AF122" s="44"/>
    </row>
    <row r="123" spans="1:32" s="54" customFormat="1" ht="11.25" x14ac:dyDescent="0.2">
      <c r="A123" s="89">
        <v>36401</v>
      </c>
      <c r="B123" s="41" t="s">
        <v>180</v>
      </c>
      <c r="C123" s="65">
        <v>0</v>
      </c>
      <c r="D123" s="82">
        <v>0</v>
      </c>
      <c r="E123" s="81">
        <f t="shared" si="3"/>
        <v>0</v>
      </c>
      <c r="F123" s="59"/>
      <c r="G123" s="89">
        <v>36401</v>
      </c>
      <c r="H123" s="41" t="s">
        <v>180</v>
      </c>
      <c r="I123" s="60">
        <v>0</v>
      </c>
      <c r="J123" s="83">
        <v>0</v>
      </c>
      <c r="K123" s="84">
        <v>0</v>
      </c>
      <c r="M123" s="89">
        <v>36401</v>
      </c>
      <c r="N123" s="41" t="s">
        <v>180</v>
      </c>
      <c r="O123" s="90">
        <v>0</v>
      </c>
      <c r="P123" s="86">
        <v>0</v>
      </c>
      <c r="Q123" s="86">
        <f t="shared" si="6"/>
        <v>0</v>
      </c>
      <c r="R123" s="86"/>
      <c r="T123" s="89">
        <v>36401</v>
      </c>
      <c r="U123" s="41" t="s">
        <v>180</v>
      </c>
      <c r="V123" s="60"/>
      <c r="W123" s="86">
        <v>0</v>
      </c>
      <c r="X123" s="86">
        <f t="shared" si="7"/>
        <v>0</v>
      </c>
      <c r="Z123" s="89">
        <v>36401</v>
      </c>
      <c r="AA123" s="41" t="s">
        <v>180</v>
      </c>
      <c r="AB123" s="42">
        <v>0</v>
      </c>
      <c r="AC123" s="43">
        <v>0</v>
      </c>
      <c r="AD123" s="44">
        <v>0</v>
      </c>
      <c r="AF123" s="44"/>
    </row>
    <row r="124" spans="1:32" s="54" customFormat="1" ht="11.25" x14ac:dyDescent="0.2">
      <c r="A124" s="89">
        <v>36501</v>
      </c>
      <c r="B124" s="41" t="s">
        <v>112</v>
      </c>
      <c r="C124" s="65">
        <v>0</v>
      </c>
      <c r="D124" s="82">
        <v>0</v>
      </c>
      <c r="E124" s="81">
        <f t="shared" si="3"/>
        <v>0</v>
      </c>
      <c r="F124" s="59"/>
      <c r="G124" s="89">
        <v>36501</v>
      </c>
      <c r="H124" s="41" t="s">
        <v>112</v>
      </c>
      <c r="I124" s="60">
        <v>0</v>
      </c>
      <c r="J124" s="83">
        <v>0</v>
      </c>
      <c r="K124" s="84">
        <v>0</v>
      </c>
      <c r="M124" s="89">
        <v>36501</v>
      </c>
      <c r="N124" s="41" t="s">
        <v>112</v>
      </c>
      <c r="O124" s="90">
        <v>0</v>
      </c>
      <c r="P124" s="86">
        <v>0</v>
      </c>
      <c r="Q124" s="86">
        <f t="shared" si="6"/>
        <v>0</v>
      </c>
      <c r="R124" s="86"/>
      <c r="T124" s="89">
        <v>36501</v>
      </c>
      <c r="U124" s="41" t="s">
        <v>112</v>
      </c>
      <c r="V124" s="60"/>
      <c r="W124" s="86">
        <v>0</v>
      </c>
      <c r="X124" s="86">
        <f t="shared" si="7"/>
        <v>0</v>
      </c>
      <c r="Z124" s="89">
        <v>36501</v>
      </c>
      <c r="AA124" s="41" t="s">
        <v>112</v>
      </c>
      <c r="AB124" s="42">
        <v>0</v>
      </c>
      <c r="AC124" s="43">
        <v>0</v>
      </c>
      <c r="AD124" s="44">
        <v>0</v>
      </c>
      <c r="AF124" s="44"/>
    </row>
    <row r="125" spans="1:32" s="54" customFormat="1" ht="11.25" x14ac:dyDescent="0.2">
      <c r="A125" s="89">
        <v>36901</v>
      </c>
      <c r="B125" s="41" t="s">
        <v>181</v>
      </c>
      <c r="C125" s="65">
        <v>0</v>
      </c>
      <c r="D125" s="82">
        <v>0</v>
      </c>
      <c r="E125" s="81">
        <f t="shared" si="3"/>
        <v>0</v>
      </c>
      <c r="F125" s="59"/>
      <c r="G125" s="89">
        <v>36901</v>
      </c>
      <c r="H125" s="41" t="s">
        <v>181</v>
      </c>
      <c r="I125" s="60">
        <v>0</v>
      </c>
      <c r="J125" s="83">
        <v>0</v>
      </c>
      <c r="K125" s="84">
        <v>0</v>
      </c>
      <c r="M125" s="89">
        <v>36901</v>
      </c>
      <c r="N125" s="41" t="s">
        <v>181</v>
      </c>
      <c r="O125" s="90">
        <v>0</v>
      </c>
      <c r="P125" s="86">
        <v>0</v>
      </c>
      <c r="Q125" s="86">
        <f t="shared" si="6"/>
        <v>0</v>
      </c>
      <c r="R125" s="86"/>
      <c r="T125" s="89">
        <v>36901</v>
      </c>
      <c r="U125" s="41" t="s">
        <v>181</v>
      </c>
      <c r="V125" s="60"/>
      <c r="W125" s="86">
        <v>0</v>
      </c>
      <c r="X125" s="86">
        <f t="shared" si="7"/>
        <v>0</v>
      </c>
      <c r="Z125" s="89">
        <v>36901</v>
      </c>
      <c r="AA125" s="41" t="s">
        <v>181</v>
      </c>
      <c r="AB125" s="42">
        <v>0</v>
      </c>
      <c r="AC125" s="43">
        <v>0</v>
      </c>
      <c r="AD125" s="44">
        <v>0</v>
      </c>
      <c r="AF125" s="44"/>
    </row>
    <row r="126" spans="1:32" s="54" customFormat="1" ht="11.25" x14ac:dyDescent="0.2">
      <c r="A126" s="89">
        <v>37101</v>
      </c>
      <c r="B126" s="41" t="s">
        <v>182</v>
      </c>
      <c r="C126" s="65">
        <v>50000</v>
      </c>
      <c r="D126" s="82">
        <v>0</v>
      </c>
      <c r="E126" s="81">
        <f t="shared" si="3"/>
        <v>52600</v>
      </c>
      <c r="F126" s="59"/>
      <c r="G126" s="89">
        <v>37101</v>
      </c>
      <c r="H126" s="41" t="s">
        <v>182</v>
      </c>
      <c r="I126" s="60">
        <v>0</v>
      </c>
      <c r="J126" s="83">
        <v>0</v>
      </c>
      <c r="K126" s="84">
        <v>0</v>
      </c>
      <c r="M126" s="89">
        <v>37101</v>
      </c>
      <c r="N126" s="41" t="s">
        <v>182</v>
      </c>
      <c r="O126" s="90">
        <v>0</v>
      </c>
      <c r="P126" s="86">
        <v>0</v>
      </c>
      <c r="Q126" s="86">
        <f t="shared" si="6"/>
        <v>0</v>
      </c>
      <c r="R126" s="86"/>
      <c r="T126" s="89">
        <v>37101</v>
      </c>
      <c r="U126" s="41" t="s">
        <v>182</v>
      </c>
      <c r="V126" s="60"/>
      <c r="W126" s="86">
        <v>0</v>
      </c>
      <c r="X126" s="86">
        <f t="shared" si="7"/>
        <v>0</v>
      </c>
      <c r="Z126" s="89">
        <v>37101</v>
      </c>
      <c r="AA126" s="41" t="s">
        <v>182</v>
      </c>
      <c r="AB126" s="42">
        <v>50000</v>
      </c>
      <c r="AC126" s="43">
        <v>0</v>
      </c>
      <c r="AD126" s="44">
        <v>52600</v>
      </c>
      <c r="AF126" s="44"/>
    </row>
    <row r="127" spans="1:32" s="54" customFormat="1" ht="11.25" x14ac:dyDescent="0.2">
      <c r="A127" s="89">
        <v>37104</v>
      </c>
      <c r="B127" s="41" t="s">
        <v>183</v>
      </c>
      <c r="C127" s="65">
        <v>0</v>
      </c>
      <c r="D127" s="82">
        <v>0</v>
      </c>
      <c r="E127" s="81">
        <f t="shared" si="3"/>
        <v>0</v>
      </c>
      <c r="F127" s="59"/>
      <c r="G127" s="89">
        <v>37104</v>
      </c>
      <c r="H127" s="41" t="s">
        <v>183</v>
      </c>
      <c r="I127" s="60">
        <v>0</v>
      </c>
      <c r="J127" s="83">
        <v>0</v>
      </c>
      <c r="K127" s="84">
        <v>0</v>
      </c>
      <c r="M127" s="89">
        <v>37104</v>
      </c>
      <c r="N127" s="41" t="s">
        <v>183</v>
      </c>
      <c r="O127" s="90">
        <v>0</v>
      </c>
      <c r="P127" s="86">
        <v>0</v>
      </c>
      <c r="Q127" s="86">
        <f t="shared" si="6"/>
        <v>0</v>
      </c>
      <c r="R127" s="86"/>
      <c r="T127" s="89">
        <v>37104</v>
      </c>
      <c r="U127" s="41" t="s">
        <v>183</v>
      </c>
      <c r="V127" s="60"/>
      <c r="W127" s="86">
        <v>0</v>
      </c>
      <c r="X127" s="86">
        <f t="shared" si="7"/>
        <v>0</v>
      </c>
      <c r="Z127" s="89">
        <v>37104</v>
      </c>
      <c r="AA127" s="41" t="s">
        <v>183</v>
      </c>
      <c r="AB127" s="42">
        <v>0</v>
      </c>
      <c r="AC127" s="43">
        <v>0</v>
      </c>
      <c r="AD127" s="44">
        <v>0</v>
      </c>
      <c r="AF127" s="44"/>
    </row>
    <row r="128" spans="1:32" s="54" customFormat="1" ht="11.25" x14ac:dyDescent="0.2">
      <c r="A128" s="89">
        <v>37201</v>
      </c>
      <c r="B128" s="41" t="s">
        <v>73</v>
      </c>
      <c r="C128" s="65">
        <v>0</v>
      </c>
      <c r="D128" s="82">
        <v>0</v>
      </c>
      <c r="E128" s="81">
        <f t="shared" si="3"/>
        <v>0</v>
      </c>
      <c r="F128" s="59"/>
      <c r="G128" s="89">
        <v>37201</v>
      </c>
      <c r="H128" s="41" t="s">
        <v>73</v>
      </c>
      <c r="I128" s="60">
        <v>0</v>
      </c>
      <c r="J128" s="83">
        <v>0</v>
      </c>
      <c r="K128" s="84">
        <v>0</v>
      </c>
      <c r="M128" s="89">
        <v>37201</v>
      </c>
      <c r="N128" s="41" t="s">
        <v>73</v>
      </c>
      <c r="O128" s="90">
        <v>0</v>
      </c>
      <c r="P128" s="86">
        <v>0</v>
      </c>
      <c r="Q128" s="86">
        <f t="shared" si="6"/>
        <v>0</v>
      </c>
      <c r="R128" s="86"/>
      <c r="T128" s="89">
        <v>37201</v>
      </c>
      <c r="U128" s="41" t="s">
        <v>73</v>
      </c>
      <c r="V128" s="60"/>
      <c r="W128" s="86">
        <v>0</v>
      </c>
      <c r="X128" s="86">
        <f t="shared" si="7"/>
        <v>0</v>
      </c>
      <c r="Z128" s="89">
        <v>37201</v>
      </c>
      <c r="AA128" s="41" t="s">
        <v>73</v>
      </c>
      <c r="AB128" s="42">
        <v>0</v>
      </c>
      <c r="AC128" s="43">
        <v>0</v>
      </c>
      <c r="AD128" s="44">
        <v>0</v>
      </c>
      <c r="AF128" s="44"/>
    </row>
    <row r="129" spans="1:33" s="54" customFormat="1" ht="11.25" x14ac:dyDescent="0.2">
      <c r="A129" s="89">
        <v>37501</v>
      </c>
      <c r="B129" s="41" t="s">
        <v>184</v>
      </c>
      <c r="C129" s="65">
        <v>110000</v>
      </c>
      <c r="D129" s="82">
        <v>21100</v>
      </c>
      <c r="E129" s="81">
        <f t="shared" si="3"/>
        <v>115720</v>
      </c>
      <c r="F129" s="59"/>
      <c r="G129" s="89">
        <v>37501</v>
      </c>
      <c r="H129" s="41" t="s">
        <v>184</v>
      </c>
      <c r="I129" s="60">
        <v>0</v>
      </c>
      <c r="J129" s="83">
        <v>0</v>
      </c>
      <c r="K129" s="84">
        <v>0</v>
      </c>
      <c r="M129" s="89">
        <v>37501</v>
      </c>
      <c r="N129" s="41" t="s">
        <v>184</v>
      </c>
      <c r="O129" s="90">
        <v>0</v>
      </c>
      <c r="P129" s="86">
        <v>0</v>
      </c>
      <c r="Q129" s="86">
        <f t="shared" si="6"/>
        <v>0</v>
      </c>
      <c r="R129" s="86"/>
      <c r="T129" s="89">
        <v>37501</v>
      </c>
      <c r="U129" s="41" t="s">
        <v>184</v>
      </c>
      <c r="V129" s="60"/>
      <c r="W129" s="86">
        <v>0</v>
      </c>
      <c r="X129" s="86">
        <f t="shared" si="7"/>
        <v>0</v>
      </c>
      <c r="Z129" s="89">
        <v>37501</v>
      </c>
      <c r="AA129" s="41" t="s">
        <v>184</v>
      </c>
      <c r="AB129" s="42">
        <v>110000</v>
      </c>
      <c r="AC129" s="43">
        <v>21100</v>
      </c>
      <c r="AD129" s="44">
        <v>115720</v>
      </c>
      <c r="AF129" s="44"/>
    </row>
    <row r="130" spans="1:33" s="54" customFormat="1" ht="11.25" x14ac:dyDescent="0.2">
      <c r="A130" s="89">
        <v>37502</v>
      </c>
      <c r="B130" s="41" t="s">
        <v>74</v>
      </c>
      <c r="C130" s="65">
        <v>140000</v>
      </c>
      <c r="D130" s="82">
        <v>96100</v>
      </c>
      <c r="E130" s="81">
        <f t="shared" si="3"/>
        <v>147280</v>
      </c>
      <c r="F130" s="59"/>
      <c r="G130" s="89">
        <v>37502</v>
      </c>
      <c r="H130" s="41" t="s">
        <v>74</v>
      </c>
      <c r="I130" s="60">
        <v>0</v>
      </c>
      <c r="J130" s="83">
        <v>0</v>
      </c>
      <c r="K130" s="84">
        <v>0</v>
      </c>
      <c r="M130" s="89">
        <v>37502</v>
      </c>
      <c r="N130" s="41" t="s">
        <v>74</v>
      </c>
      <c r="O130" s="90">
        <v>0</v>
      </c>
      <c r="P130" s="86">
        <v>0</v>
      </c>
      <c r="Q130" s="86">
        <f t="shared" si="6"/>
        <v>0</v>
      </c>
      <c r="R130" s="86"/>
      <c r="T130" s="89">
        <v>37502</v>
      </c>
      <c r="U130" s="41" t="s">
        <v>74</v>
      </c>
      <c r="V130" s="60"/>
      <c r="W130" s="86">
        <v>0</v>
      </c>
      <c r="X130" s="86">
        <f t="shared" si="7"/>
        <v>0</v>
      </c>
      <c r="Z130" s="89">
        <v>37502</v>
      </c>
      <c r="AA130" s="41" t="s">
        <v>74</v>
      </c>
      <c r="AB130" s="42">
        <v>140000</v>
      </c>
      <c r="AC130" s="43">
        <v>96100</v>
      </c>
      <c r="AD130" s="44">
        <v>147280</v>
      </c>
      <c r="AF130" s="44"/>
    </row>
    <row r="131" spans="1:33" s="54" customFormat="1" ht="11.25" x14ac:dyDescent="0.2">
      <c r="A131" s="89">
        <v>37601</v>
      </c>
      <c r="B131" s="41" t="s">
        <v>185</v>
      </c>
      <c r="C131" s="65">
        <v>0</v>
      </c>
      <c r="D131" s="82">
        <v>0</v>
      </c>
      <c r="E131" s="81">
        <f t="shared" si="3"/>
        <v>0</v>
      </c>
      <c r="F131" s="59"/>
      <c r="G131" s="89">
        <v>37601</v>
      </c>
      <c r="H131" s="41" t="s">
        <v>185</v>
      </c>
      <c r="I131" s="60">
        <v>0</v>
      </c>
      <c r="J131" s="83">
        <v>0</v>
      </c>
      <c r="K131" s="84">
        <v>0</v>
      </c>
      <c r="M131" s="89">
        <v>37601</v>
      </c>
      <c r="N131" s="41" t="s">
        <v>185</v>
      </c>
      <c r="O131" s="90">
        <v>0</v>
      </c>
      <c r="P131" s="86">
        <v>0</v>
      </c>
      <c r="Q131" s="86">
        <f t="shared" si="6"/>
        <v>0</v>
      </c>
      <c r="R131" s="86"/>
      <c r="T131" s="89">
        <v>37601</v>
      </c>
      <c r="U131" s="41" t="s">
        <v>185</v>
      </c>
      <c r="V131" s="60"/>
      <c r="W131" s="86">
        <v>0</v>
      </c>
      <c r="X131" s="86">
        <f t="shared" si="7"/>
        <v>0</v>
      </c>
      <c r="Z131" s="89">
        <v>37601</v>
      </c>
      <c r="AA131" s="41" t="s">
        <v>185</v>
      </c>
      <c r="AB131" s="42">
        <v>0</v>
      </c>
      <c r="AC131" s="43">
        <v>0</v>
      </c>
      <c r="AD131" s="44">
        <v>0</v>
      </c>
      <c r="AF131" s="44"/>
    </row>
    <row r="132" spans="1:33" s="54" customFormat="1" ht="11.25" x14ac:dyDescent="0.2">
      <c r="A132" s="89">
        <v>37801</v>
      </c>
      <c r="B132" s="41" t="s">
        <v>186</v>
      </c>
      <c r="C132" s="65">
        <v>0</v>
      </c>
      <c r="D132" s="82">
        <v>0</v>
      </c>
      <c r="E132" s="81">
        <f t="shared" si="3"/>
        <v>0</v>
      </c>
      <c r="F132" s="59"/>
      <c r="G132" s="89">
        <v>37801</v>
      </c>
      <c r="H132" s="41" t="s">
        <v>186</v>
      </c>
      <c r="I132" s="60">
        <v>0</v>
      </c>
      <c r="J132" s="83">
        <v>0</v>
      </c>
      <c r="K132" s="84">
        <v>0</v>
      </c>
      <c r="M132" s="89">
        <v>37801</v>
      </c>
      <c r="N132" s="41" t="s">
        <v>186</v>
      </c>
      <c r="O132" s="90">
        <v>0</v>
      </c>
      <c r="P132" s="86">
        <v>0</v>
      </c>
      <c r="Q132" s="86">
        <f t="shared" si="6"/>
        <v>0</v>
      </c>
      <c r="R132" s="86"/>
      <c r="T132" s="89">
        <v>37801</v>
      </c>
      <c r="U132" s="41" t="s">
        <v>186</v>
      </c>
      <c r="V132" s="60"/>
      <c r="W132" s="86">
        <v>0</v>
      </c>
      <c r="X132" s="86">
        <f t="shared" si="7"/>
        <v>0</v>
      </c>
      <c r="Z132" s="89">
        <v>37801</v>
      </c>
      <c r="AA132" s="41" t="s">
        <v>186</v>
      </c>
      <c r="AB132" s="42">
        <v>0</v>
      </c>
      <c r="AC132" s="43">
        <v>0</v>
      </c>
      <c r="AD132" s="44">
        <v>0</v>
      </c>
      <c r="AF132" s="44"/>
    </row>
    <row r="133" spans="1:33" s="54" customFormat="1" ht="11.25" x14ac:dyDescent="0.2">
      <c r="A133" s="89">
        <v>37901</v>
      </c>
      <c r="B133" s="41" t="s">
        <v>75</v>
      </c>
      <c r="C133" s="65">
        <v>15000</v>
      </c>
      <c r="D133" s="82">
        <v>0</v>
      </c>
      <c r="E133" s="81">
        <f t="shared" si="3"/>
        <v>15780</v>
      </c>
      <c r="F133" s="59"/>
      <c r="G133" s="89">
        <v>37901</v>
      </c>
      <c r="H133" s="41" t="s">
        <v>75</v>
      </c>
      <c r="I133" s="60">
        <v>0</v>
      </c>
      <c r="J133" s="83">
        <v>0</v>
      </c>
      <c r="K133" s="84">
        <v>0</v>
      </c>
      <c r="M133" s="89">
        <v>37901</v>
      </c>
      <c r="N133" s="41" t="s">
        <v>75</v>
      </c>
      <c r="O133" s="90">
        <v>0</v>
      </c>
      <c r="P133" s="86">
        <v>0</v>
      </c>
      <c r="Q133" s="86">
        <f t="shared" si="6"/>
        <v>0</v>
      </c>
      <c r="R133" s="86"/>
      <c r="T133" s="89">
        <v>37901</v>
      </c>
      <c r="U133" s="41" t="s">
        <v>75</v>
      </c>
      <c r="V133" s="60"/>
      <c r="W133" s="86">
        <v>0</v>
      </c>
      <c r="X133" s="86">
        <f t="shared" si="7"/>
        <v>0</v>
      </c>
      <c r="Z133" s="89">
        <v>37901</v>
      </c>
      <c r="AA133" s="41" t="s">
        <v>75</v>
      </c>
      <c r="AB133" s="42">
        <v>15000</v>
      </c>
      <c r="AC133" s="43">
        <v>0</v>
      </c>
      <c r="AD133" s="44">
        <v>15780</v>
      </c>
      <c r="AF133" s="44"/>
    </row>
    <row r="134" spans="1:33" s="54" customFormat="1" ht="11.25" x14ac:dyDescent="0.2">
      <c r="A134" s="89">
        <v>38101</v>
      </c>
      <c r="B134" s="41" t="s">
        <v>76</v>
      </c>
      <c r="C134" s="65">
        <v>5000</v>
      </c>
      <c r="D134" s="82">
        <v>0</v>
      </c>
      <c r="E134" s="81">
        <f t="shared" si="3"/>
        <v>5260</v>
      </c>
      <c r="F134" s="59"/>
      <c r="G134" s="89">
        <v>38101</v>
      </c>
      <c r="H134" s="41" t="s">
        <v>76</v>
      </c>
      <c r="I134" s="60">
        <v>0</v>
      </c>
      <c r="J134" s="83">
        <v>0</v>
      </c>
      <c r="K134" s="84">
        <v>0</v>
      </c>
      <c r="M134" s="89">
        <v>38101</v>
      </c>
      <c r="N134" s="41" t="s">
        <v>76</v>
      </c>
      <c r="O134" s="90">
        <v>0</v>
      </c>
      <c r="P134" s="86">
        <v>0</v>
      </c>
      <c r="Q134" s="86">
        <f t="shared" si="6"/>
        <v>0</v>
      </c>
      <c r="R134" s="86"/>
      <c r="T134" s="89">
        <v>38101</v>
      </c>
      <c r="U134" s="41" t="s">
        <v>76</v>
      </c>
      <c r="V134" s="60"/>
      <c r="W134" s="86">
        <v>0</v>
      </c>
      <c r="X134" s="86">
        <f t="shared" si="7"/>
        <v>0</v>
      </c>
      <c r="Z134" s="89">
        <v>38101</v>
      </c>
      <c r="AA134" s="41" t="s">
        <v>76</v>
      </c>
      <c r="AB134" s="42">
        <v>5000</v>
      </c>
      <c r="AC134" s="43">
        <v>0</v>
      </c>
      <c r="AD134" s="44">
        <v>5260</v>
      </c>
      <c r="AF134" s="44"/>
    </row>
    <row r="135" spans="1:33" s="54" customFormat="1" ht="11.25" x14ac:dyDescent="0.2">
      <c r="A135" s="89">
        <v>38201</v>
      </c>
      <c r="B135" s="41" t="s">
        <v>187</v>
      </c>
      <c r="C135" s="65">
        <v>0</v>
      </c>
      <c r="D135" s="82">
        <v>0</v>
      </c>
      <c r="E135" s="81">
        <f t="shared" si="3"/>
        <v>0</v>
      </c>
      <c r="F135" s="59"/>
      <c r="G135" s="89">
        <v>38201</v>
      </c>
      <c r="H135" s="41" t="s">
        <v>187</v>
      </c>
      <c r="I135" s="60">
        <v>0</v>
      </c>
      <c r="J135" s="83">
        <v>0</v>
      </c>
      <c r="K135" s="84">
        <v>0</v>
      </c>
      <c r="M135" s="89">
        <v>38201</v>
      </c>
      <c r="N135" s="41" t="s">
        <v>187</v>
      </c>
      <c r="O135" s="90">
        <v>0</v>
      </c>
      <c r="P135" s="86">
        <v>0</v>
      </c>
      <c r="Q135" s="86">
        <f t="shared" si="6"/>
        <v>0</v>
      </c>
      <c r="R135" s="86"/>
      <c r="T135" s="89">
        <v>38201</v>
      </c>
      <c r="U135" s="41" t="s">
        <v>187</v>
      </c>
      <c r="V135" s="60"/>
      <c r="W135" s="86">
        <v>0</v>
      </c>
      <c r="X135" s="86">
        <f t="shared" si="7"/>
        <v>0</v>
      </c>
      <c r="Z135" s="89">
        <v>38201</v>
      </c>
      <c r="AA135" s="41" t="s">
        <v>187</v>
      </c>
      <c r="AB135" s="42">
        <v>0</v>
      </c>
      <c r="AC135" s="43">
        <v>0</v>
      </c>
      <c r="AD135" s="44">
        <v>0</v>
      </c>
      <c r="AF135" s="44"/>
    </row>
    <row r="136" spans="1:33" s="54" customFormat="1" ht="11.25" x14ac:dyDescent="0.2">
      <c r="A136" s="89">
        <v>38301</v>
      </c>
      <c r="B136" s="41" t="s">
        <v>77</v>
      </c>
      <c r="C136" s="65">
        <v>0</v>
      </c>
      <c r="D136" s="82">
        <v>0</v>
      </c>
      <c r="E136" s="81">
        <f t="shared" si="3"/>
        <v>0</v>
      </c>
      <c r="F136" s="59"/>
      <c r="G136" s="89">
        <v>38301</v>
      </c>
      <c r="H136" s="41" t="s">
        <v>77</v>
      </c>
      <c r="I136" s="60">
        <v>0</v>
      </c>
      <c r="J136" s="83">
        <v>0</v>
      </c>
      <c r="K136" s="84">
        <v>0</v>
      </c>
      <c r="M136" s="89">
        <v>38301</v>
      </c>
      <c r="N136" s="41" t="s">
        <v>77</v>
      </c>
      <c r="O136" s="90">
        <v>0</v>
      </c>
      <c r="P136" s="86">
        <v>0</v>
      </c>
      <c r="Q136" s="86">
        <f t="shared" si="6"/>
        <v>0</v>
      </c>
      <c r="R136" s="86"/>
      <c r="T136" s="89">
        <v>38301</v>
      </c>
      <c r="U136" s="41" t="s">
        <v>77</v>
      </c>
      <c r="V136" s="60"/>
      <c r="W136" s="86">
        <v>0</v>
      </c>
      <c r="X136" s="86">
        <f t="shared" si="7"/>
        <v>0</v>
      </c>
      <c r="Z136" s="89">
        <v>38301</v>
      </c>
      <c r="AA136" s="41" t="s">
        <v>77</v>
      </c>
      <c r="AB136" s="42">
        <v>0</v>
      </c>
      <c r="AC136" s="43">
        <v>0</v>
      </c>
      <c r="AD136" s="44">
        <v>0</v>
      </c>
      <c r="AF136" s="44"/>
    </row>
    <row r="137" spans="1:33" s="54" customFormat="1" ht="11.25" x14ac:dyDescent="0.2">
      <c r="A137" s="89">
        <v>38501</v>
      </c>
      <c r="B137" s="41" t="s">
        <v>188</v>
      </c>
      <c r="C137" s="65">
        <v>0</v>
      </c>
      <c r="D137" s="82">
        <v>0</v>
      </c>
      <c r="E137" s="81">
        <f t="shared" si="3"/>
        <v>0</v>
      </c>
      <c r="F137" s="59"/>
      <c r="G137" s="89">
        <v>38501</v>
      </c>
      <c r="H137" s="41" t="s">
        <v>188</v>
      </c>
      <c r="I137" s="60">
        <v>0</v>
      </c>
      <c r="J137" s="83">
        <v>0</v>
      </c>
      <c r="K137" s="84">
        <v>0</v>
      </c>
      <c r="M137" s="89">
        <v>38501</v>
      </c>
      <c r="N137" s="41" t="s">
        <v>188</v>
      </c>
      <c r="O137" s="90">
        <v>0</v>
      </c>
      <c r="P137" s="86">
        <v>0</v>
      </c>
      <c r="Q137" s="86">
        <f t="shared" si="6"/>
        <v>0</v>
      </c>
      <c r="R137" s="86"/>
      <c r="T137" s="89">
        <v>38501</v>
      </c>
      <c r="U137" s="41" t="s">
        <v>188</v>
      </c>
      <c r="V137" s="60"/>
      <c r="W137" s="86">
        <v>0</v>
      </c>
      <c r="X137" s="86">
        <f t="shared" si="7"/>
        <v>0</v>
      </c>
      <c r="Z137" s="89">
        <v>38501</v>
      </c>
      <c r="AA137" s="41" t="s">
        <v>188</v>
      </c>
      <c r="AB137" s="42">
        <v>0</v>
      </c>
      <c r="AC137" s="43">
        <v>0</v>
      </c>
      <c r="AD137" s="44">
        <v>0</v>
      </c>
      <c r="AF137" s="44"/>
    </row>
    <row r="138" spans="1:33" s="54" customFormat="1" ht="11.25" x14ac:dyDescent="0.2">
      <c r="A138" s="89">
        <v>39101</v>
      </c>
      <c r="B138" s="41" t="s">
        <v>121</v>
      </c>
      <c r="C138" s="65">
        <v>0</v>
      </c>
      <c r="D138" s="82">
        <v>0</v>
      </c>
      <c r="E138" s="81">
        <f t="shared" si="3"/>
        <v>0</v>
      </c>
      <c r="F138" s="59"/>
      <c r="G138" s="89">
        <v>39101</v>
      </c>
      <c r="H138" s="41" t="s">
        <v>121</v>
      </c>
      <c r="I138" s="60">
        <v>0</v>
      </c>
      <c r="J138" s="83">
        <v>0</v>
      </c>
      <c r="K138" s="84">
        <v>0</v>
      </c>
      <c r="M138" s="89">
        <v>39101</v>
      </c>
      <c r="N138" s="41" t="s">
        <v>121</v>
      </c>
      <c r="O138" s="90">
        <v>0</v>
      </c>
      <c r="P138" s="86">
        <v>0</v>
      </c>
      <c r="Q138" s="86">
        <f t="shared" si="6"/>
        <v>0</v>
      </c>
      <c r="R138" s="86"/>
      <c r="T138" s="89">
        <v>39101</v>
      </c>
      <c r="U138" s="41" t="s">
        <v>121</v>
      </c>
      <c r="V138" s="60"/>
      <c r="W138" s="86">
        <v>0</v>
      </c>
      <c r="X138" s="86">
        <f t="shared" si="7"/>
        <v>0</v>
      </c>
      <c r="Z138" s="89">
        <v>39101</v>
      </c>
      <c r="AA138" s="41" t="s">
        <v>121</v>
      </c>
      <c r="AB138" s="42">
        <v>0</v>
      </c>
      <c r="AC138" s="43">
        <v>0</v>
      </c>
      <c r="AD138" s="44">
        <v>0</v>
      </c>
      <c r="AF138" s="44"/>
    </row>
    <row r="139" spans="1:33" s="54" customFormat="1" ht="11.25" x14ac:dyDescent="0.2">
      <c r="A139" s="89">
        <v>39201</v>
      </c>
      <c r="B139" s="41" t="s">
        <v>78</v>
      </c>
      <c r="C139" s="65">
        <v>25970252.911631402</v>
      </c>
      <c r="D139" s="82">
        <v>14544376.029999999</v>
      </c>
      <c r="E139" s="81">
        <f t="shared" ref="E139:E157" si="8">K139+Q139+X139+AD139+AF139+R139</f>
        <v>32921069.0503443</v>
      </c>
      <c r="F139" s="59"/>
      <c r="G139" s="89">
        <v>39201</v>
      </c>
      <c r="H139" s="41" t="s">
        <v>78</v>
      </c>
      <c r="I139" s="60">
        <v>0</v>
      </c>
      <c r="J139" s="83">
        <v>0</v>
      </c>
      <c r="K139" s="84">
        <v>0</v>
      </c>
      <c r="M139" s="89">
        <v>39201</v>
      </c>
      <c r="N139" s="41" t="s">
        <v>78</v>
      </c>
      <c r="O139" s="90">
        <v>66000</v>
      </c>
      <c r="P139" s="86">
        <v>32071</v>
      </c>
      <c r="Q139" s="86">
        <f t="shared" si="6"/>
        <v>69432</v>
      </c>
      <c r="R139" s="86">
        <v>5000000</v>
      </c>
      <c r="T139" s="89">
        <v>39201</v>
      </c>
      <c r="U139" s="41" t="s">
        <v>78</v>
      </c>
      <c r="V139" s="60"/>
      <c r="W139" s="86">
        <v>0</v>
      </c>
      <c r="X139" s="86">
        <f t="shared" si="7"/>
        <v>0</v>
      </c>
      <c r="Z139" s="89">
        <v>39201</v>
      </c>
      <c r="AA139" s="41" t="s">
        <v>78</v>
      </c>
      <c r="AB139" s="42">
        <v>25904252.911631402</v>
      </c>
      <c r="AC139" s="43">
        <v>14512305.029999999</v>
      </c>
      <c r="AD139" s="44">
        <f>27851636.7203443+0.33</f>
        <v>27851637.0503443</v>
      </c>
      <c r="AF139" s="44"/>
    </row>
    <row r="140" spans="1:33" s="54" customFormat="1" ht="11.25" x14ac:dyDescent="0.2">
      <c r="A140" s="89">
        <v>39501</v>
      </c>
      <c r="B140" s="41" t="s">
        <v>79</v>
      </c>
      <c r="C140" s="65">
        <v>0</v>
      </c>
      <c r="D140" s="82">
        <v>0</v>
      </c>
      <c r="E140" s="81">
        <f t="shared" si="8"/>
        <v>0</v>
      </c>
      <c r="F140" s="59"/>
      <c r="G140" s="89">
        <v>39501</v>
      </c>
      <c r="H140" s="41" t="s">
        <v>79</v>
      </c>
      <c r="I140" s="60">
        <v>0</v>
      </c>
      <c r="J140" s="83">
        <v>0</v>
      </c>
      <c r="K140" s="84">
        <v>0</v>
      </c>
      <c r="M140" s="89">
        <v>39501</v>
      </c>
      <c r="N140" s="41" t="s">
        <v>79</v>
      </c>
      <c r="O140" s="90">
        <v>0</v>
      </c>
      <c r="P140" s="86">
        <v>0</v>
      </c>
      <c r="Q140" s="86">
        <f t="shared" si="6"/>
        <v>0</v>
      </c>
      <c r="R140" s="86"/>
      <c r="T140" s="89">
        <v>39501</v>
      </c>
      <c r="U140" s="41" t="s">
        <v>79</v>
      </c>
      <c r="V140" s="60"/>
      <c r="W140" s="86">
        <v>0</v>
      </c>
      <c r="X140" s="86">
        <f t="shared" si="7"/>
        <v>0</v>
      </c>
      <c r="Z140" s="89">
        <v>39501</v>
      </c>
      <c r="AA140" s="41" t="s">
        <v>79</v>
      </c>
      <c r="AB140" s="42">
        <v>0</v>
      </c>
      <c r="AC140" s="43">
        <v>0</v>
      </c>
      <c r="AD140" s="91">
        <v>0</v>
      </c>
      <c r="AF140" s="91"/>
    </row>
    <row r="141" spans="1:33" s="54" customFormat="1" ht="11.25" x14ac:dyDescent="0.2">
      <c r="A141" s="89">
        <v>39601</v>
      </c>
      <c r="B141" s="41" t="s">
        <v>189</v>
      </c>
      <c r="C141" s="65">
        <v>0</v>
      </c>
      <c r="D141" s="82">
        <v>0</v>
      </c>
      <c r="E141" s="81">
        <f t="shared" si="8"/>
        <v>0</v>
      </c>
      <c r="F141" s="59"/>
      <c r="G141" s="89">
        <v>39601</v>
      </c>
      <c r="H141" s="41" t="s">
        <v>189</v>
      </c>
      <c r="I141" s="60">
        <v>0</v>
      </c>
      <c r="J141" s="83">
        <v>0</v>
      </c>
      <c r="K141" s="84">
        <v>0</v>
      </c>
      <c r="M141" s="89">
        <v>39601</v>
      </c>
      <c r="N141" s="41" t="s">
        <v>189</v>
      </c>
      <c r="O141" s="90">
        <v>0</v>
      </c>
      <c r="P141" s="86">
        <v>0</v>
      </c>
      <c r="Q141" s="86">
        <f t="shared" si="6"/>
        <v>0</v>
      </c>
      <c r="R141" s="86"/>
      <c r="T141" s="89">
        <v>39601</v>
      </c>
      <c r="U141" s="41" t="s">
        <v>189</v>
      </c>
      <c r="V141" s="60"/>
      <c r="W141" s="86">
        <v>0</v>
      </c>
      <c r="X141" s="86">
        <f t="shared" si="7"/>
        <v>0</v>
      </c>
      <c r="Z141" s="89">
        <v>39601</v>
      </c>
      <c r="AA141" s="41" t="s">
        <v>189</v>
      </c>
      <c r="AB141" s="42">
        <v>0</v>
      </c>
      <c r="AC141" s="43">
        <v>0</v>
      </c>
      <c r="AD141" s="91">
        <v>0</v>
      </c>
      <c r="AF141" s="91"/>
    </row>
    <row r="142" spans="1:33" s="54" customFormat="1" ht="11.25" x14ac:dyDescent="0.2">
      <c r="A142" s="89">
        <v>39801</v>
      </c>
      <c r="B142" s="41" t="s">
        <v>190</v>
      </c>
      <c r="C142" s="65">
        <v>238000</v>
      </c>
      <c r="D142" s="82">
        <v>212394.49000000005</v>
      </c>
      <c r="E142" s="81">
        <f t="shared" si="8"/>
        <v>800176</v>
      </c>
      <c r="F142" s="59"/>
      <c r="G142" s="89">
        <v>39801</v>
      </c>
      <c r="H142" s="41" t="s">
        <v>190</v>
      </c>
      <c r="I142" s="60">
        <v>0</v>
      </c>
      <c r="J142" s="83">
        <v>0</v>
      </c>
      <c r="K142" s="84">
        <v>0</v>
      </c>
      <c r="M142" s="89">
        <v>39801</v>
      </c>
      <c r="N142" s="41" t="s">
        <v>190</v>
      </c>
      <c r="O142" s="90">
        <v>0</v>
      </c>
      <c r="P142" s="86">
        <v>0</v>
      </c>
      <c r="Q142" s="86">
        <f t="shared" si="6"/>
        <v>0</v>
      </c>
      <c r="R142" s="86"/>
      <c r="T142" s="89">
        <v>39801</v>
      </c>
      <c r="U142" s="41" t="s">
        <v>190</v>
      </c>
      <c r="V142" s="60"/>
      <c r="W142" s="86">
        <v>0</v>
      </c>
      <c r="X142" s="86">
        <f t="shared" si="7"/>
        <v>0</v>
      </c>
      <c r="Z142" s="89">
        <v>39801</v>
      </c>
      <c r="AA142" s="41" t="s">
        <v>190</v>
      </c>
      <c r="AB142" s="42">
        <v>238000</v>
      </c>
      <c r="AC142" s="43">
        <v>212394.49000000005</v>
      </c>
      <c r="AD142" s="91">
        <v>250376</v>
      </c>
      <c r="AF142" s="91">
        <v>549800</v>
      </c>
      <c r="AG142" s="54" t="s">
        <v>344</v>
      </c>
    </row>
    <row r="143" spans="1:33" s="54" customFormat="1" ht="11.25" x14ac:dyDescent="0.2">
      <c r="A143" s="92"/>
      <c r="B143" s="61"/>
      <c r="C143" s="60"/>
      <c r="D143" s="82"/>
      <c r="E143" s="81">
        <f t="shared" si="8"/>
        <v>0</v>
      </c>
      <c r="F143" s="59"/>
      <c r="G143" s="92"/>
      <c r="H143" s="61"/>
      <c r="I143" s="60"/>
      <c r="J143" s="83">
        <v>0</v>
      </c>
      <c r="K143" s="83"/>
      <c r="M143" s="92"/>
      <c r="N143" s="61"/>
      <c r="O143" s="90"/>
      <c r="P143" s="86">
        <v>0</v>
      </c>
      <c r="Q143" s="88"/>
      <c r="R143" s="88"/>
      <c r="T143" s="92"/>
      <c r="U143" s="61"/>
      <c r="V143" s="60"/>
      <c r="W143" s="86">
        <v>0</v>
      </c>
      <c r="X143" s="88"/>
      <c r="Z143" s="92"/>
      <c r="AA143" s="61"/>
      <c r="AB143" s="60"/>
      <c r="AC143" s="43">
        <v>0</v>
      </c>
      <c r="AD143" s="43"/>
      <c r="AF143" s="43"/>
    </row>
    <row r="144" spans="1:33" x14ac:dyDescent="0.25">
      <c r="A144" s="250">
        <v>5000</v>
      </c>
      <c r="B144" s="250" t="s">
        <v>204</v>
      </c>
      <c r="C144" s="251">
        <v>826110</v>
      </c>
      <c r="D144" s="251">
        <v>188930.19</v>
      </c>
      <c r="E144" s="251">
        <f>SUM(E145:E156)</f>
        <v>920174.61169999989</v>
      </c>
      <c r="F144" s="51"/>
      <c r="G144" s="250">
        <v>5000</v>
      </c>
      <c r="H144" s="250" t="s">
        <v>204</v>
      </c>
      <c r="I144" s="251">
        <v>0</v>
      </c>
      <c r="J144" s="251">
        <v>0</v>
      </c>
      <c r="K144" s="251">
        <f>SUM(K145:K156)</f>
        <v>0</v>
      </c>
      <c r="M144" s="250">
        <v>5000</v>
      </c>
      <c r="N144" s="250" t="s">
        <v>204</v>
      </c>
      <c r="O144" s="251">
        <v>0</v>
      </c>
      <c r="P144" s="251">
        <v>0</v>
      </c>
      <c r="Q144" s="251">
        <f>SUM(Q145:Q156)</f>
        <v>0</v>
      </c>
      <c r="R144" s="251">
        <f>SUM(R145:R156)</f>
        <v>0</v>
      </c>
      <c r="T144" s="250">
        <v>5000</v>
      </c>
      <c r="U144" s="250" t="s">
        <v>204</v>
      </c>
      <c r="V144" s="251">
        <v>0</v>
      </c>
      <c r="W144" s="251">
        <v>0</v>
      </c>
      <c r="X144" s="251">
        <f>SUM(X145:X156)</f>
        <v>0</v>
      </c>
      <c r="Z144" s="250">
        <v>5000</v>
      </c>
      <c r="AA144" s="250" t="s">
        <v>204</v>
      </c>
      <c r="AB144" s="251">
        <v>826110</v>
      </c>
      <c r="AC144" s="251">
        <v>188930.19</v>
      </c>
      <c r="AD144" s="251">
        <f>SUM(AD145:AD156)</f>
        <v>920174.61169999989</v>
      </c>
      <c r="AF144" s="251">
        <f>SUM(AF145:AF156)</f>
        <v>0</v>
      </c>
    </row>
    <row r="145" spans="1:32" s="54" customFormat="1" ht="11.25" x14ac:dyDescent="0.2">
      <c r="A145" s="93">
        <v>51101</v>
      </c>
      <c r="B145" s="66" t="s">
        <v>191</v>
      </c>
      <c r="C145" s="65">
        <v>100000</v>
      </c>
      <c r="D145" s="82">
        <v>0</v>
      </c>
      <c r="E145" s="81">
        <f t="shared" si="8"/>
        <v>144575.53999999998</v>
      </c>
      <c r="F145" s="59"/>
      <c r="G145" s="93">
        <v>51101</v>
      </c>
      <c r="H145" s="66" t="s">
        <v>191</v>
      </c>
      <c r="I145" s="94"/>
      <c r="J145" s="83">
        <v>0</v>
      </c>
      <c r="K145" s="84">
        <v>0</v>
      </c>
      <c r="M145" s="93">
        <v>51101</v>
      </c>
      <c r="N145" s="66" t="s">
        <v>191</v>
      </c>
      <c r="O145" s="95"/>
      <c r="P145" s="86">
        <v>0</v>
      </c>
      <c r="Q145" s="86">
        <f t="shared" ref="Q145:Q156" si="9">+O145*(1+$C$167)</f>
        <v>0</v>
      </c>
      <c r="R145" s="86"/>
      <c r="T145" s="93">
        <v>51101</v>
      </c>
      <c r="U145" s="66" t="s">
        <v>191</v>
      </c>
      <c r="V145" s="94"/>
      <c r="W145" s="86">
        <v>0</v>
      </c>
      <c r="X145" s="86">
        <f t="shared" ref="X145:X156" si="10">+V145*(1+$C$167)</f>
        <v>0</v>
      </c>
      <c r="Z145" s="89">
        <v>51101</v>
      </c>
      <c r="AA145" s="41" t="s">
        <v>191</v>
      </c>
      <c r="AB145" s="65">
        <v>100000</v>
      </c>
      <c r="AC145" s="43">
        <v>0</v>
      </c>
      <c r="AD145" s="91">
        <v>144575.53999999998</v>
      </c>
      <c r="AF145" s="91"/>
    </row>
    <row r="146" spans="1:32" s="54" customFormat="1" ht="11.25" x14ac:dyDescent="0.2">
      <c r="A146" s="89">
        <v>51201</v>
      </c>
      <c r="B146" s="41" t="s">
        <v>192</v>
      </c>
      <c r="C146" s="65">
        <v>300000</v>
      </c>
      <c r="D146" s="82">
        <v>0</v>
      </c>
      <c r="E146" s="81">
        <f t="shared" si="8"/>
        <v>303225.37134000001</v>
      </c>
      <c r="F146" s="59"/>
      <c r="G146" s="89">
        <v>51201</v>
      </c>
      <c r="H146" s="41" t="s">
        <v>192</v>
      </c>
      <c r="I146" s="94"/>
      <c r="J146" s="83">
        <v>0</v>
      </c>
      <c r="K146" s="84">
        <v>0</v>
      </c>
      <c r="M146" s="89">
        <v>51201</v>
      </c>
      <c r="N146" s="41" t="s">
        <v>192</v>
      </c>
      <c r="O146" s="95"/>
      <c r="P146" s="86">
        <v>0</v>
      </c>
      <c r="Q146" s="86">
        <f t="shared" si="9"/>
        <v>0</v>
      </c>
      <c r="R146" s="86"/>
      <c r="T146" s="89">
        <v>51201</v>
      </c>
      <c r="U146" s="41" t="s">
        <v>192</v>
      </c>
      <c r="V146" s="94"/>
      <c r="W146" s="86">
        <v>0</v>
      </c>
      <c r="X146" s="86">
        <f t="shared" si="10"/>
        <v>0</v>
      </c>
      <c r="Z146" s="89">
        <v>51201</v>
      </c>
      <c r="AA146" s="41" t="s">
        <v>192</v>
      </c>
      <c r="AB146" s="65">
        <v>300000</v>
      </c>
      <c r="AC146" s="43">
        <v>0</v>
      </c>
      <c r="AD146" s="91">
        <v>303225.37134000001</v>
      </c>
      <c r="AF146" s="91"/>
    </row>
    <row r="147" spans="1:32" s="54" customFormat="1" ht="11.25" x14ac:dyDescent="0.2">
      <c r="A147" s="89">
        <v>51501</v>
      </c>
      <c r="B147" s="41" t="s">
        <v>193</v>
      </c>
      <c r="C147" s="65">
        <v>50000</v>
      </c>
      <c r="D147" s="82">
        <v>7623</v>
      </c>
      <c r="E147" s="81">
        <f t="shared" si="8"/>
        <v>52599.999999999956</v>
      </c>
      <c r="F147" s="59"/>
      <c r="G147" s="89">
        <v>51501</v>
      </c>
      <c r="H147" s="41" t="s">
        <v>193</v>
      </c>
      <c r="I147" s="94"/>
      <c r="J147" s="83">
        <v>0</v>
      </c>
      <c r="K147" s="84">
        <v>0</v>
      </c>
      <c r="M147" s="89">
        <v>51501</v>
      </c>
      <c r="N147" s="41" t="s">
        <v>193</v>
      </c>
      <c r="O147" s="95"/>
      <c r="P147" s="86">
        <v>0</v>
      </c>
      <c r="Q147" s="86">
        <f t="shared" si="9"/>
        <v>0</v>
      </c>
      <c r="R147" s="86"/>
      <c r="T147" s="89">
        <v>51501</v>
      </c>
      <c r="U147" s="41" t="s">
        <v>193</v>
      </c>
      <c r="V147" s="94"/>
      <c r="W147" s="86">
        <v>0</v>
      </c>
      <c r="X147" s="86">
        <f t="shared" si="10"/>
        <v>0</v>
      </c>
      <c r="Z147" s="89">
        <v>51501</v>
      </c>
      <c r="AA147" s="41" t="s">
        <v>193</v>
      </c>
      <c r="AB147" s="65">
        <v>50000</v>
      </c>
      <c r="AC147" s="43">
        <v>7623</v>
      </c>
      <c r="AD147" s="91">
        <v>52599.999999999956</v>
      </c>
      <c r="AF147" s="91"/>
    </row>
    <row r="148" spans="1:32" s="54" customFormat="1" ht="11.25" x14ac:dyDescent="0.2">
      <c r="A148" s="89">
        <v>51901</v>
      </c>
      <c r="B148" s="41" t="s">
        <v>194</v>
      </c>
      <c r="C148" s="65">
        <v>5300</v>
      </c>
      <c r="D148" s="82">
        <v>0</v>
      </c>
      <c r="E148" s="81">
        <f t="shared" si="8"/>
        <v>29681.58036</v>
      </c>
      <c r="F148" s="59"/>
      <c r="G148" s="89">
        <v>51901</v>
      </c>
      <c r="H148" s="41" t="s">
        <v>194</v>
      </c>
      <c r="I148" s="94"/>
      <c r="J148" s="83">
        <v>0</v>
      </c>
      <c r="K148" s="84">
        <v>0</v>
      </c>
      <c r="M148" s="89">
        <v>51901</v>
      </c>
      <c r="N148" s="41" t="s">
        <v>194</v>
      </c>
      <c r="O148" s="95"/>
      <c r="P148" s="86">
        <v>0</v>
      </c>
      <c r="Q148" s="86">
        <f t="shared" si="9"/>
        <v>0</v>
      </c>
      <c r="R148" s="86"/>
      <c r="T148" s="89">
        <v>51901</v>
      </c>
      <c r="U148" s="41" t="s">
        <v>194</v>
      </c>
      <c r="V148" s="94"/>
      <c r="W148" s="86">
        <v>0</v>
      </c>
      <c r="X148" s="86">
        <f t="shared" si="10"/>
        <v>0</v>
      </c>
      <c r="Z148" s="89">
        <v>51901</v>
      </c>
      <c r="AA148" s="41" t="s">
        <v>194</v>
      </c>
      <c r="AB148" s="65">
        <v>5300</v>
      </c>
      <c r="AC148" s="43">
        <v>0</v>
      </c>
      <c r="AD148" s="91">
        <v>29681.58036</v>
      </c>
      <c r="AF148" s="91"/>
    </row>
    <row r="149" spans="1:32" s="54" customFormat="1" ht="11.25" x14ac:dyDescent="0.2">
      <c r="A149" s="92">
        <v>52101</v>
      </c>
      <c r="B149" s="61" t="s">
        <v>195</v>
      </c>
      <c r="C149" s="65">
        <v>12700</v>
      </c>
      <c r="D149" s="82">
        <v>0</v>
      </c>
      <c r="E149" s="81">
        <f t="shared" si="8"/>
        <v>13360.400000000001</v>
      </c>
      <c r="F149" s="59"/>
      <c r="G149" s="92">
        <v>52101</v>
      </c>
      <c r="H149" s="61" t="s">
        <v>195</v>
      </c>
      <c r="I149" s="60"/>
      <c r="J149" s="83">
        <v>0</v>
      </c>
      <c r="K149" s="84">
        <v>0</v>
      </c>
      <c r="M149" s="92">
        <v>52101</v>
      </c>
      <c r="N149" s="61" t="s">
        <v>195</v>
      </c>
      <c r="O149" s="90"/>
      <c r="P149" s="86">
        <v>0</v>
      </c>
      <c r="Q149" s="86">
        <f t="shared" si="9"/>
        <v>0</v>
      </c>
      <c r="R149" s="86"/>
      <c r="T149" s="92">
        <v>52101</v>
      </c>
      <c r="U149" s="61" t="s">
        <v>195</v>
      </c>
      <c r="V149" s="60"/>
      <c r="W149" s="86">
        <v>0</v>
      </c>
      <c r="X149" s="86">
        <f t="shared" si="10"/>
        <v>0</v>
      </c>
      <c r="Z149" s="89">
        <v>52101</v>
      </c>
      <c r="AA149" s="41" t="s">
        <v>195</v>
      </c>
      <c r="AB149" s="60">
        <v>12700</v>
      </c>
      <c r="AC149" s="43">
        <v>0</v>
      </c>
      <c r="AD149" s="91">
        <v>13360.400000000001</v>
      </c>
      <c r="AF149" s="91"/>
    </row>
    <row r="150" spans="1:32" s="54" customFormat="1" ht="11.25" x14ac:dyDescent="0.2">
      <c r="A150" s="92">
        <v>54101</v>
      </c>
      <c r="B150" s="61" t="s">
        <v>196</v>
      </c>
      <c r="C150" s="65">
        <v>0</v>
      </c>
      <c r="D150" s="82">
        <v>0</v>
      </c>
      <c r="E150" s="81">
        <f t="shared" si="8"/>
        <v>0</v>
      </c>
      <c r="F150" s="59"/>
      <c r="G150" s="92">
        <v>54101</v>
      </c>
      <c r="H150" s="61" t="s">
        <v>196</v>
      </c>
      <c r="I150" s="60"/>
      <c r="J150" s="83">
        <v>0</v>
      </c>
      <c r="K150" s="84">
        <v>0</v>
      </c>
      <c r="M150" s="92">
        <v>54101</v>
      </c>
      <c r="N150" s="61" t="s">
        <v>196</v>
      </c>
      <c r="O150" s="90"/>
      <c r="P150" s="86">
        <v>0</v>
      </c>
      <c r="Q150" s="86">
        <f t="shared" si="9"/>
        <v>0</v>
      </c>
      <c r="R150" s="86"/>
      <c r="T150" s="92">
        <v>54101</v>
      </c>
      <c r="U150" s="61" t="s">
        <v>196</v>
      </c>
      <c r="V150" s="60"/>
      <c r="W150" s="86">
        <v>0</v>
      </c>
      <c r="X150" s="86">
        <f t="shared" si="10"/>
        <v>0</v>
      </c>
      <c r="Z150" s="89">
        <v>54101</v>
      </c>
      <c r="AA150" s="41" t="s">
        <v>196</v>
      </c>
      <c r="AB150" s="60">
        <v>0</v>
      </c>
      <c r="AC150" s="43">
        <v>0</v>
      </c>
      <c r="AD150" s="91">
        <v>0</v>
      </c>
      <c r="AF150" s="91"/>
    </row>
    <row r="151" spans="1:32" s="54" customFormat="1" ht="11.25" x14ac:dyDescent="0.2">
      <c r="A151" s="92">
        <v>54501</v>
      </c>
      <c r="B151" s="61" t="s">
        <v>197</v>
      </c>
      <c r="C151" s="65">
        <v>0</v>
      </c>
      <c r="D151" s="82">
        <v>0</v>
      </c>
      <c r="E151" s="81">
        <f t="shared" si="8"/>
        <v>0</v>
      </c>
      <c r="F151" s="59"/>
      <c r="G151" s="92">
        <v>54501</v>
      </c>
      <c r="H151" s="61" t="s">
        <v>197</v>
      </c>
      <c r="I151" s="60"/>
      <c r="J151" s="83">
        <v>0</v>
      </c>
      <c r="K151" s="84">
        <v>0</v>
      </c>
      <c r="M151" s="92">
        <v>54501</v>
      </c>
      <c r="N151" s="61" t="s">
        <v>197</v>
      </c>
      <c r="O151" s="90"/>
      <c r="P151" s="86">
        <v>0</v>
      </c>
      <c r="Q151" s="86">
        <f t="shared" si="9"/>
        <v>0</v>
      </c>
      <c r="R151" s="86"/>
      <c r="T151" s="92">
        <v>54501</v>
      </c>
      <c r="U151" s="61" t="s">
        <v>197</v>
      </c>
      <c r="V151" s="60"/>
      <c r="W151" s="86">
        <v>0</v>
      </c>
      <c r="X151" s="86">
        <f t="shared" si="10"/>
        <v>0</v>
      </c>
      <c r="Z151" s="89">
        <v>54501</v>
      </c>
      <c r="AA151" s="41" t="s">
        <v>197</v>
      </c>
      <c r="AB151" s="60">
        <v>0</v>
      </c>
      <c r="AC151" s="43">
        <v>0</v>
      </c>
      <c r="AD151" s="91">
        <v>0</v>
      </c>
      <c r="AF151" s="91"/>
    </row>
    <row r="152" spans="1:32" s="54" customFormat="1" ht="11.25" x14ac:dyDescent="0.2">
      <c r="A152" s="92">
        <v>56201</v>
      </c>
      <c r="B152" s="61" t="s">
        <v>198</v>
      </c>
      <c r="C152" s="65">
        <v>270000</v>
      </c>
      <c r="D152" s="82">
        <v>142307.19</v>
      </c>
      <c r="E152" s="81">
        <f t="shared" si="8"/>
        <v>284040</v>
      </c>
      <c r="F152" s="59"/>
      <c r="G152" s="92">
        <v>56201</v>
      </c>
      <c r="H152" s="61" t="s">
        <v>198</v>
      </c>
      <c r="I152" s="60"/>
      <c r="J152" s="83">
        <v>0</v>
      </c>
      <c r="K152" s="84">
        <v>0</v>
      </c>
      <c r="M152" s="92">
        <v>56201</v>
      </c>
      <c r="N152" s="61" t="s">
        <v>198</v>
      </c>
      <c r="O152" s="90"/>
      <c r="P152" s="86">
        <v>0</v>
      </c>
      <c r="Q152" s="86">
        <f t="shared" si="9"/>
        <v>0</v>
      </c>
      <c r="R152" s="86"/>
      <c r="T152" s="92">
        <v>56201</v>
      </c>
      <c r="U152" s="61" t="s">
        <v>198</v>
      </c>
      <c r="V152" s="60"/>
      <c r="W152" s="86">
        <v>0</v>
      </c>
      <c r="X152" s="86">
        <f t="shared" si="10"/>
        <v>0</v>
      </c>
      <c r="Z152" s="89">
        <v>56201</v>
      </c>
      <c r="AA152" s="41" t="s">
        <v>198</v>
      </c>
      <c r="AB152" s="60">
        <v>270000</v>
      </c>
      <c r="AC152" s="43">
        <v>142307.19</v>
      </c>
      <c r="AD152" s="91">
        <v>284040</v>
      </c>
      <c r="AF152" s="91"/>
    </row>
    <row r="153" spans="1:32" s="54" customFormat="1" ht="11.25" x14ac:dyDescent="0.2">
      <c r="A153" s="92">
        <v>56301</v>
      </c>
      <c r="B153" s="61" t="s">
        <v>199</v>
      </c>
      <c r="C153" s="65">
        <v>0</v>
      </c>
      <c r="D153" s="82">
        <v>0</v>
      </c>
      <c r="E153" s="81">
        <f t="shared" si="8"/>
        <v>0</v>
      </c>
      <c r="F153" s="59"/>
      <c r="G153" s="92">
        <v>56301</v>
      </c>
      <c r="H153" s="61" t="s">
        <v>199</v>
      </c>
      <c r="I153" s="60"/>
      <c r="J153" s="83">
        <v>0</v>
      </c>
      <c r="K153" s="84">
        <v>0</v>
      </c>
      <c r="M153" s="92">
        <v>56301</v>
      </c>
      <c r="N153" s="61" t="s">
        <v>199</v>
      </c>
      <c r="O153" s="90"/>
      <c r="P153" s="86">
        <v>0</v>
      </c>
      <c r="Q153" s="86">
        <f t="shared" si="9"/>
        <v>0</v>
      </c>
      <c r="R153" s="86"/>
      <c r="T153" s="92">
        <v>56301</v>
      </c>
      <c r="U153" s="61" t="s">
        <v>199</v>
      </c>
      <c r="V153" s="60"/>
      <c r="W153" s="86">
        <v>0</v>
      </c>
      <c r="X153" s="86">
        <f t="shared" si="10"/>
        <v>0</v>
      </c>
      <c r="Z153" s="92">
        <v>56301</v>
      </c>
      <c r="AA153" s="61" t="s">
        <v>199</v>
      </c>
      <c r="AB153" s="60">
        <v>0</v>
      </c>
      <c r="AC153" s="43">
        <v>0</v>
      </c>
      <c r="AD153" s="91">
        <v>0</v>
      </c>
      <c r="AF153" s="91"/>
    </row>
    <row r="154" spans="1:32" s="54" customFormat="1" ht="11.25" x14ac:dyDescent="0.2">
      <c r="A154" s="92">
        <v>56401</v>
      </c>
      <c r="B154" s="61" t="s">
        <v>224</v>
      </c>
      <c r="C154" s="65">
        <v>0</v>
      </c>
      <c r="D154" s="82">
        <v>39000</v>
      </c>
      <c r="E154" s="81">
        <f t="shared" si="8"/>
        <v>0</v>
      </c>
      <c r="F154" s="59"/>
      <c r="G154" s="92">
        <v>56401</v>
      </c>
      <c r="H154" s="61" t="s">
        <v>224</v>
      </c>
      <c r="I154" s="60"/>
      <c r="J154" s="83">
        <v>0</v>
      </c>
      <c r="K154" s="84">
        <v>0</v>
      </c>
      <c r="M154" s="92">
        <v>56401</v>
      </c>
      <c r="N154" s="61" t="s">
        <v>224</v>
      </c>
      <c r="O154" s="90"/>
      <c r="P154" s="86">
        <v>0</v>
      </c>
      <c r="Q154" s="86">
        <f t="shared" si="9"/>
        <v>0</v>
      </c>
      <c r="R154" s="86"/>
      <c r="T154" s="92">
        <v>56401</v>
      </c>
      <c r="U154" s="61" t="s">
        <v>224</v>
      </c>
      <c r="V154" s="60"/>
      <c r="W154" s="86">
        <v>0</v>
      </c>
      <c r="X154" s="86">
        <f t="shared" si="10"/>
        <v>0</v>
      </c>
      <c r="Z154" s="92">
        <v>56401</v>
      </c>
      <c r="AA154" s="61" t="s">
        <v>224</v>
      </c>
      <c r="AB154" s="60"/>
      <c r="AC154" s="43">
        <v>39000</v>
      </c>
      <c r="AD154" s="91">
        <v>0</v>
      </c>
      <c r="AF154" s="91"/>
    </row>
    <row r="155" spans="1:32" s="54" customFormat="1" ht="11.25" x14ac:dyDescent="0.2">
      <c r="A155" s="92">
        <v>56701</v>
      </c>
      <c r="B155" s="61" t="s">
        <v>200</v>
      </c>
      <c r="C155" s="65">
        <v>73110</v>
      </c>
      <c r="D155" s="82">
        <v>0</v>
      </c>
      <c r="E155" s="81">
        <f t="shared" si="8"/>
        <v>76911.72</v>
      </c>
      <c r="F155" s="59"/>
      <c r="G155" s="92">
        <v>56701</v>
      </c>
      <c r="H155" s="61" t="s">
        <v>200</v>
      </c>
      <c r="I155" s="60"/>
      <c r="J155" s="83">
        <v>0</v>
      </c>
      <c r="K155" s="84">
        <v>0</v>
      </c>
      <c r="M155" s="92">
        <v>56701</v>
      </c>
      <c r="N155" s="61" t="s">
        <v>200</v>
      </c>
      <c r="O155" s="90"/>
      <c r="P155" s="86">
        <v>0</v>
      </c>
      <c r="Q155" s="86">
        <f t="shared" si="9"/>
        <v>0</v>
      </c>
      <c r="R155" s="86"/>
      <c r="T155" s="92">
        <v>56701</v>
      </c>
      <c r="U155" s="61" t="s">
        <v>200</v>
      </c>
      <c r="V155" s="60"/>
      <c r="W155" s="86">
        <v>0</v>
      </c>
      <c r="X155" s="86">
        <f t="shared" si="10"/>
        <v>0</v>
      </c>
      <c r="Z155" s="92">
        <v>56701</v>
      </c>
      <c r="AA155" s="61" t="s">
        <v>200</v>
      </c>
      <c r="AB155" s="60">
        <v>73110</v>
      </c>
      <c r="AC155" s="43">
        <v>0</v>
      </c>
      <c r="AD155" s="91">
        <v>76911.72</v>
      </c>
      <c r="AF155" s="91"/>
    </row>
    <row r="156" spans="1:32" s="54" customFormat="1" ht="11.25" x14ac:dyDescent="0.2">
      <c r="A156" s="92">
        <v>56702</v>
      </c>
      <c r="B156" s="61" t="s">
        <v>201</v>
      </c>
      <c r="C156" s="65">
        <v>15000</v>
      </c>
      <c r="D156" s="82">
        <v>0</v>
      </c>
      <c r="E156" s="81">
        <f t="shared" si="8"/>
        <v>15780</v>
      </c>
      <c r="F156" s="59"/>
      <c r="G156" s="92">
        <v>56702</v>
      </c>
      <c r="H156" s="61" t="s">
        <v>201</v>
      </c>
      <c r="I156" s="60"/>
      <c r="J156" s="83">
        <v>0</v>
      </c>
      <c r="K156" s="84">
        <v>0</v>
      </c>
      <c r="M156" s="92">
        <v>56702</v>
      </c>
      <c r="N156" s="61" t="s">
        <v>201</v>
      </c>
      <c r="O156" s="90"/>
      <c r="P156" s="86">
        <v>0</v>
      </c>
      <c r="Q156" s="86">
        <f t="shared" si="9"/>
        <v>0</v>
      </c>
      <c r="R156" s="86"/>
      <c r="T156" s="92">
        <v>56702</v>
      </c>
      <c r="U156" s="61" t="s">
        <v>201</v>
      </c>
      <c r="V156" s="60"/>
      <c r="W156" s="86">
        <v>0</v>
      </c>
      <c r="X156" s="86">
        <f t="shared" si="10"/>
        <v>0</v>
      </c>
      <c r="Z156" s="92">
        <v>56702</v>
      </c>
      <c r="AA156" s="61" t="s">
        <v>201</v>
      </c>
      <c r="AB156" s="60">
        <v>15000</v>
      </c>
      <c r="AC156" s="43">
        <v>0</v>
      </c>
      <c r="AD156" s="91">
        <v>15780</v>
      </c>
      <c r="AF156" s="91"/>
    </row>
    <row r="157" spans="1:32" s="54" customFormat="1" ht="11.25" x14ac:dyDescent="0.2">
      <c r="A157" s="61"/>
      <c r="B157" s="61"/>
      <c r="C157" s="60"/>
      <c r="D157" s="82"/>
      <c r="E157" s="81">
        <f t="shared" si="8"/>
        <v>0</v>
      </c>
      <c r="F157" s="59"/>
      <c r="G157" s="61"/>
      <c r="H157" s="61"/>
      <c r="I157" s="60"/>
      <c r="J157" s="83"/>
      <c r="K157" s="83"/>
      <c r="M157" s="61"/>
      <c r="N157" s="61"/>
      <c r="O157" s="90"/>
      <c r="P157" s="86"/>
      <c r="Q157" s="88"/>
      <c r="R157" s="88"/>
      <c r="T157" s="61"/>
      <c r="U157" s="61"/>
      <c r="V157" s="60"/>
      <c r="W157" s="86">
        <v>0</v>
      </c>
      <c r="X157" s="88"/>
      <c r="Z157" s="61"/>
      <c r="AA157" s="61"/>
      <c r="AB157" s="60"/>
      <c r="AC157" s="43"/>
      <c r="AD157" s="43"/>
      <c r="AF157" s="43"/>
    </row>
    <row r="158" spans="1:32" x14ac:dyDescent="0.25">
      <c r="A158" s="250"/>
      <c r="B158" s="250" t="s">
        <v>1</v>
      </c>
      <c r="C158" s="251">
        <v>218697719.99868292</v>
      </c>
      <c r="D158" s="251">
        <v>113297642.06</v>
      </c>
      <c r="E158" s="251">
        <f>E144+E80+E44+E9</f>
        <v>242646772.99953568</v>
      </c>
      <c r="F158" s="252"/>
      <c r="G158" s="250"/>
      <c r="H158" s="250" t="s">
        <v>1</v>
      </c>
      <c r="I158" s="251">
        <v>174500</v>
      </c>
      <c r="J158" s="251">
        <v>56266.459999999992</v>
      </c>
      <c r="K158" s="251">
        <f>K144+K80+K44+K9</f>
        <v>183574</v>
      </c>
      <c r="L158" s="253"/>
      <c r="M158" s="250"/>
      <c r="N158" s="250" t="s">
        <v>1</v>
      </c>
      <c r="O158" s="251">
        <v>1876250</v>
      </c>
      <c r="P158" s="251">
        <v>586141.96</v>
      </c>
      <c r="Q158" s="251">
        <f>Q144+Q80+Q44+Q9</f>
        <v>1973815</v>
      </c>
      <c r="R158" s="251">
        <f>R144+R80+R44+R9</f>
        <v>10000000</v>
      </c>
      <c r="S158" s="253"/>
      <c r="T158" s="250"/>
      <c r="U158" s="250" t="s">
        <v>1</v>
      </c>
      <c r="V158" s="251">
        <v>0</v>
      </c>
      <c r="W158" s="251">
        <v>0</v>
      </c>
      <c r="X158" s="251">
        <f>X144+X80+X44+X9</f>
        <v>0</v>
      </c>
      <c r="Z158" s="250"/>
      <c r="AA158" s="250" t="s">
        <v>1</v>
      </c>
      <c r="AB158" s="251">
        <v>216646969.99868292</v>
      </c>
      <c r="AC158" s="251">
        <v>112655233.64000002</v>
      </c>
      <c r="AD158" s="251">
        <f>AD144+AD80+AD44+AD9</f>
        <v>229939583.99953565</v>
      </c>
      <c r="AE158" s="323">
        <v>229939583.66953567</v>
      </c>
      <c r="AF158" s="251">
        <f>AF144+AF80+AF44+AF9</f>
        <v>549800</v>
      </c>
    </row>
    <row r="159" spans="1:32" x14ac:dyDescent="0.25">
      <c r="C159" s="62"/>
      <c r="F159" s="51"/>
      <c r="G159" s="49"/>
      <c r="H159" s="49"/>
      <c r="I159" s="49"/>
      <c r="J159" s="63"/>
      <c r="K159" s="49"/>
      <c r="M159" s="49"/>
      <c r="N159" s="49"/>
      <c r="O159" s="49"/>
      <c r="P159" s="63"/>
      <c r="Q159" s="49"/>
      <c r="R159" s="49"/>
      <c r="T159" s="49"/>
      <c r="U159" s="49"/>
      <c r="V159" s="49"/>
      <c r="W159" s="63"/>
      <c r="X159" s="49"/>
      <c r="Z159" s="49"/>
      <c r="AA159" s="49"/>
      <c r="AB159" s="49"/>
      <c r="AC159" s="63"/>
      <c r="AD159" s="324"/>
      <c r="AE159" s="103">
        <f>+AD158-AE158</f>
        <v>0.32999998331069946</v>
      </c>
      <c r="AF159" s="49"/>
    </row>
    <row r="160" spans="1:32" x14ac:dyDescent="0.25">
      <c r="B160" s="339" t="s">
        <v>351</v>
      </c>
      <c r="C160" s="339"/>
      <c r="D160" s="339"/>
      <c r="E160" s="339"/>
      <c r="H160" s="339" t="s">
        <v>352</v>
      </c>
      <c r="I160" s="339"/>
      <c r="J160" s="339"/>
      <c r="K160" s="339"/>
      <c r="N160" s="339" t="s">
        <v>353</v>
      </c>
      <c r="O160" s="339"/>
      <c r="P160" s="339"/>
      <c r="Q160" s="339"/>
      <c r="R160" s="317"/>
      <c r="AD160" s="78"/>
    </row>
    <row r="161" spans="1:34" x14ac:dyDescent="0.25">
      <c r="B161" s="250" t="s">
        <v>226</v>
      </c>
      <c r="C161" s="250" t="s">
        <v>227</v>
      </c>
      <c r="D161" s="250" t="s">
        <v>228</v>
      </c>
      <c r="E161" s="250" t="s">
        <v>229</v>
      </c>
      <c r="H161" s="250" t="s">
        <v>226</v>
      </c>
      <c r="I161" s="250" t="s">
        <v>227</v>
      </c>
      <c r="J161" s="250" t="s">
        <v>228</v>
      </c>
      <c r="K161" s="250" t="s">
        <v>229</v>
      </c>
      <c r="N161" s="250" t="s">
        <v>226</v>
      </c>
      <c r="O161" s="250" t="s">
        <v>227</v>
      </c>
      <c r="P161" s="250" t="s">
        <v>228</v>
      </c>
      <c r="Q161" s="250" t="s">
        <v>229</v>
      </c>
      <c r="R161" s="329"/>
    </row>
    <row r="162" spans="1:34" x14ac:dyDescent="0.25">
      <c r="B162" s="96">
        <v>1000</v>
      </c>
      <c r="C162" s="97">
        <f>SUM(D162:E162)</f>
        <v>20222870.2663</v>
      </c>
      <c r="D162" s="98">
        <f t="shared" ref="D162:E165" si="11">+J162+P162+AC164</f>
        <v>20222870.2663</v>
      </c>
      <c r="E162" s="99">
        <f t="shared" si="11"/>
        <v>0</v>
      </c>
      <c r="H162" s="96">
        <v>1000</v>
      </c>
      <c r="I162" s="97">
        <f>SUM(J162:K162)</f>
        <v>0</v>
      </c>
      <c r="J162" s="98">
        <f>+K9</f>
        <v>0</v>
      </c>
      <c r="K162" s="99">
        <v>0</v>
      </c>
      <c r="N162" s="96">
        <v>1000</v>
      </c>
      <c r="O162" s="97">
        <f>SUM(P162:Q162)</f>
        <v>0</v>
      </c>
      <c r="P162" s="98">
        <f>+Q9</f>
        <v>0</v>
      </c>
      <c r="Q162" s="99">
        <v>0</v>
      </c>
      <c r="R162" s="325"/>
      <c r="AA162" s="339" t="s">
        <v>354</v>
      </c>
      <c r="AB162" s="339"/>
      <c r="AC162" s="339"/>
      <c r="AD162" s="339"/>
      <c r="AF162" s="104"/>
    </row>
    <row r="163" spans="1:34" x14ac:dyDescent="0.25">
      <c r="B163" s="96">
        <v>2000</v>
      </c>
      <c r="C163" s="97">
        <f t="shared" ref="C163:C164" si="12">SUM(D163:E163)</f>
        <v>17252739.556254983</v>
      </c>
      <c r="D163" s="98">
        <f t="shared" si="11"/>
        <v>12252739.556254983</v>
      </c>
      <c r="E163" s="99">
        <f t="shared" si="11"/>
        <v>5000000</v>
      </c>
      <c r="H163" s="96">
        <v>2000</v>
      </c>
      <c r="I163" s="97">
        <f t="shared" ref="I163:I164" si="13">SUM(J163:K163)</f>
        <v>113616</v>
      </c>
      <c r="J163" s="98">
        <f>+K44</f>
        <v>113616</v>
      </c>
      <c r="K163" s="99">
        <v>0</v>
      </c>
      <c r="N163" s="96">
        <v>2000</v>
      </c>
      <c r="O163" s="97">
        <f t="shared" ref="O163:O164" si="14">SUM(P163:Q163)</f>
        <v>5131289.5999999996</v>
      </c>
      <c r="P163" s="98">
        <f>+Q44</f>
        <v>131289.60000000001</v>
      </c>
      <c r="Q163" s="99">
        <f>R80</f>
        <v>5000000</v>
      </c>
      <c r="R163" s="325"/>
      <c r="AA163" s="250" t="s">
        <v>226</v>
      </c>
      <c r="AB163" s="250" t="s">
        <v>227</v>
      </c>
      <c r="AC163" s="250" t="s">
        <v>228</v>
      </c>
      <c r="AD163" s="250" t="s">
        <v>229</v>
      </c>
    </row>
    <row r="164" spans="1:34" x14ac:dyDescent="0.25">
      <c r="B164" s="96">
        <v>3000</v>
      </c>
      <c r="C164" s="97">
        <f t="shared" si="12"/>
        <v>204250988.56528068</v>
      </c>
      <c r="D164" s="98">
        <f t="shared" si="11"/>
        <v>198701188.56528068</v>
      </c>
      <c r="E164" s="99">
        <f t="shared" si="11"/>
        <v>5549800</v>
      </c>
      <c r="H164" s="96">
        <v>3000</v>
      </c>
      <c r="I164" s="97">
        <f t="shared" si="13"/>
        <v>69958</v>
      </c>
      <c r="J164" s="98">
        <f>+K80</f>
        <v>69958</v>
      </c>
      <c r="K164" s="99">
        <v>0</v>
      </c>
      <c r="N164" s="96">
        <v>3000</v>
      </c>
      <c r="O164" s="97">
        <f t="shared" si="14"/>
        <v>6842525.4000000004</v>
      </c>
      <c r="P164" s="98">
        <f>+Q80</f>
        <v>1842525.4</v>
      </c>
      <c r="Q164" s="99">
        <f>R80</f>
        <v>5000000</v>
      </c>
      <c r="R164" s="325"/>
      <c r="AA164" s="96">
        <v>1000</v>
      </c>
      <c r="AB164" s="97">
        <f>SUM(AC164:AD164)</f>
        <v>20222870.2663</v>
      </c>
      <c r="AC164" s="98">
        <f>AD9</f>
        <v>20222870.2663</v>
      </c>
      <c r="AD164" s="99">
        <f>+AF9</f>
        <v>0</v>
      </c>
      <c r="AF164" s="78"/>
    </row>
    <row r="165" spans="1:34" x14ac:dyDescent="0.25">
      <c r="B165" s="96">
        <v>5000</v>
      </c>
      <c r="C165" s="97">
        <f>SUM(D165:E165)</f>
        <v>920174.61169999989</v>
      </c>
      <c r="D165" s="98">
        <f t="shared" si="11"/>
        <v>920174.61169999989</v>
      </c>
      <c r="E165" s="99">
        <f t="shared" si="11"/>
        <v>0</v>
      </c>
      <c r="H165" s="96">
        <v>5000</v>
      </c>
      <c r="I165" s="97">
        <f>SUM(J165:K165)</f>
        <v>0</v>
      </c>
      <c r="J165" s="98">
        <f>+K144</f>
        <v>0</v>
      </c>
      <c r="K165" s="100">
        <v>0</v>
      </c>
      <c r="N165" s="96">
        <v>5000</v>
      </c>
      <c r="O165" s="97">
        <f>SUM(P165:Q165)</f>
        <v>0</v>
      </c>
      <c r="P165" s="98">
        <f>+Q144</f>
        <v>0</v>
      </c>
      <c r="Q165" s="100">
        <v>0</v>
      </c>
      <c r="R165" s="326"/>
      <c r="AA165" s="96">
        <v>2000</v>
      </c>
      <c r="AB165" s="97">
        <f t="shared" ref="AB165:AB166" si="15">SUM(AC165:AD165)</f>
        <v>12007833.956254983</v>
      </c>
      <c r="AC165" s="98">
        <f>+AD44</f>
        <v>12007833.956254983</v>
      </c>
      <c r="AD165" s="99">
        <f>+AF44</f>
        <v>0</v>
      </c>
    </row>
    <row r="166" spans="1:34" x14ac:dyDescent="0.25">
      <c r="B166" s="2" t="s">
        <v>231</v>
      </c>
      <c r="C166" s="101">
        <f>SUM(C162:C165)</f>
        <v>242646772.99953565</v>
      </c>
      <c r="D166" s="101">
        <f t="shared" ref="D166:E166" si="16">SUM(D162:D165)</f>
        <v>232096972.99953565</v>
      </c>
      <c r="E166" s="101">
        <f t="shared" si="16"/>
        <v>10549800</v>
      </c>
      <c r="H166" s="2" t="s">
        <v>231</v>
      </c>
      <c r="I166" s="101">
        <f>SUM(I162:I165)</f>
        <v>183574</v>
      </c>
      <c r="J166" s="101">
        <f>SUM(J162:J165)</f>
        <v>183574</v>
      </c>
      <c r="K166" s="101">
        <f t="shared" ref="K166" si="17">SUM(K162:K165)</f>
        <v>0</v>
      </c>
      <c r="N166" s="2" t="s">
        <v>231</v>
      </c>
      <c r="O166" s="101">
        <f>SUM(O162:O165)</f>
        <v>11973815</v>
      </c>
      <c r="P166" s="101">
        <f t="shared" ref="P166:Q166" si="18">SUM(P162:P165)</f>
        <v>1973815</v>
      </c>
      <c r="Q166" s="101">
        <f t="shared" si="18"/>
        <v>10000000</v>
      </c>
      <c r="R166" s="330"/>
      <c r="AA166" s="96">
        <v>3000</v>
      </c>
      <c r="AB166" s="97">
        <f t="shared" si="15"/>
        <v>197338505.16528067</v>
      </c>
      <c r="AC166" s="98">
        <f>+AD80</f>
        <v>196788705.16528067</v>
      </c>
      <c r="AD166" s="99">
        <f>+AF80</f>
        <v>549800</v>
      </c>
    </row>
    <row r="167" spans="1:34" ht="16.5" x14ac:dyDescent="0.25">
      <c r="A167" s="117" t="s">
        <v>225</v>
      </c>
      <c r="B167" s="118"/>
      <c r="C167" s="119">
        <v>5.1999999999999998E-2</v>
      </c>
      <c r="D167" s="114"/>
      <c r="E167" s="114"/>
      <c r="AA167" s="96">
        <v>5000</v>
      </c>
      <c r="AB167" s="97">
        <f>SUM(AC167:AD167)</f>
        <v>920174.61169999989</v>
      </c>
      <c r="AC167" s="98">
        <f>+AD144</f>
        <v>920174.61169999989</v>
      </c>
      <c r="AD167" s="99">
        <f>+AF144</f>
        <v>0</v>
      </c>
    </row>
    <row r="168" spans="1:34" x14ac:dyDescent="0.25">
      <c r="A168" s="115" t="s">
        <v>230</v>
      </c>
      <c r="B168" s="114"/>
      <c r="C168" s="114"/>
      <c r="D168" s="116"/>
      <c r="E168" s="114"/>
      <c r="AA168" s="2" t="s">
        <v>231</v>
      </c>
      <c r="AB168" s="101">
        <f>SUM(AB164:AB167)</f>
        <v>230489383.99953565</v>
      </c>
      <c r="AC168" s="101">
        <f t="shared" ref="AC168:AD168" si="19">SUM(AC164:AC167)</f>
        <v>229939583.99953565</v>
      </c>
      <c r="AD168" s="101">
        <f t="shared" si="19"/>
        <v>549800</v>
      </c>
    </row>
    <row r="169" spans="1:34" x14ac:dyDescent="0.25">
      <c r="C169" s="105"/>
      <c r="F169" s="106"/>
    </row>
    <row r="170" spans="1:34" x14ac:dyDescent="0.25">
      <c r="AF170" s="104"/>
    </row>
    <row r="171" spans="1:34" x14ac:dyDescent="0.25">
      <c r="D171" s="78">
        <f>E163/12</f>
        <v>416666.66666666669</v>
      </c>
    </row>
    <row r="172" spans="1:34" ht="30" hidden="1" x14ac:dyDescent="0.25">
      <c r="AC172" s="107" t="s">
        <v>233</v>
      </c>
      <c r="AD172" s="108" t="s">
        <v>234</v>
      </c>
    </row>
    <row r="173" spans="1:34" ht="16.5" hidden="1" x14ac:dyDescent="0.3">
      <c r="AA173" s="109" t="s">
        <v>235</v>
      </c>
      <c r="AB173"/>
      <c r="AC173" s="110">
        <f>+F158</f>
        <v>0</v>
      </c>
      <c r="AD173" s="111">
        <f>+SUM(AD175:AD179)</f>
        <v>232096972.99953568</v>
      </c>
    </row>
    <row r="174" spans="1:34" hidden="1" x14ac:dyDescent="0.25">
      <c r="AA174"/>
      <c r="AB174"/>
      <c r="AC174"/>
      <c r="AH174" s="105"/>
    </row>
    <row r="175" spans="1:34" hidden="1" x14ac:dyDescent="0.25">
      <c r="AA175" t="s">
        <v>111</v>
      </c>
      <c r="AB175" s="112">
        <v>0.66</v>
      </c>
      <c r="AC175" s="113">
        <f>+$AC$173*AB175</f>
        <v>0</v>
      </c>
      <c r="AD175" s="78">
        <f>+AD81</f>
        <v>140263132.3290703</v>
      </c>
      <c r="AH175" s="105"/>
    </row>
    <row r="176" spans="1:34" hidden="1" x14ac:dyDescent="0.25">
      <c r="AA176" t="s">
        <v>236</v>
      </c>
      <c r="AB176" s="112">
        <v>0.04</v>
      </c>
      <c r="AC176" s="113">
        <f>+$AC$173*AB176</f>
        <v>0</v>
      </c>
      <c r="AD176" s="78">
        <f>+AD64</f>
        <v>9283878.9067814238</v>
      </c>
      <c r="AH176" s="105"/>
    </row>
    <row r="177" spans="4:34" hidden="1" x14ac:dyDescent="0.25">
      <c r="AA177" t="s">
        <v>237</v>
      </c>
      <c r="AB177" s="112">
        <v>0.12</v>
      </c>
      <c r="AC177" s="113">
        <f>+$AC$173*AB177</f>
        <v>0</v>
      </c>
      <c r="AD177" s="78">
        <f>+AD139</f>
        <v>27851637.0503443</v>
      </c>
      <c r="AE177" s="50"/>
      <c r="AH177" s="105"/>
    </row>
    <row r="178" spans="4:34" hidden="1" x14ac:dyDescent="0.25">
      <c r="AA178" t="s">
        <v>238</v>
      </c>
      <c r="AB178" s="112">
        <v>0.09</v>
      </c>
      <c r="AC178" s="113">
        <f>+$AC$173*AB178</f>
        <v>0</v>
      </c>
      <c r="AD178" s="78">
        <f>+AD9</f>
        <v>20222870.2663</v>
      </c>
      <c r="AE178" s="50"/>
      <c r="AH178" s="105"/>
    </row>
    <row r="179" spans="4:34" hidden="1" x14ac:dyDescent="0.25">
      <c r="AA179" t="s">
        <v>239</v>
      </c>
      <c r="AB179" s="112">
        <v>0.09</v>
      </c>
      <c r="AC179" s="113">
        <f>+$AC$173*AB179</f>
        <v>0</v>
      </c>
      <c r="AD179" s="78">
        <f>+SUM(AD145:AD157)+AD142+SUM(AD82:AD134)+SUM(AD65:AD78)+SUM(AD45:AD63)+Q158+K158</f>
        <v>34475454.447039664</v>
      </c>
      <c r="AE179" s="50"/>
    </row>
    <row r="180" spans="4:34" hidden="1" x14ac:dyDescent="0.25">
      <c r="AA180"/>
      <c r="AB180"/>
      <c r="AC180"/>
      <c r="AD180" s="112"/>
      <c r="AE180" s="113"/>
    </row>
    <row r="181" spans="4:34" hidden="1" x14ac:dyDescent="0.25"/>
    <row r="182" spans="4:34" x14ac:dyDescent="0.25">
      <c r="D182" s="50">
        <f>549800/12</f>
        <v>45816.666666666664</v>
      </c>
    </row>
  </sheetData>
  <mergeCells count="49">
    <mergeCell ref="A6:A7"/>
    <mergeCell ref="B6:B7"/>
    <mergeCell ref="G4:K4"/>
    <mergeCell ref="M4:Q4"/>
    <mergeCell ref="Z4:AF4"/>
    <mergeCell ref="C6:C7"/>
    <mergeCell ref="D6:D7"/>
    <mergeCell ref="E6:E7"/>
    <mergeCell ref="AF6:AF7"/>
    <mergeCell ref="T6:T7"/>
    <mergeCell ref="U6:U7"/>
    <mergeCell ref="R6:R7"/>
    <mergeCell ref="A2:E2"/>
    <mergeCell ref="G2:K2"/>
    <mergeCell ref="M2:Q2"/>
    <mergeCell ref="T2:X2"/>
    <mergeCell ref="Z2:AF2"/>
    <mergeCell ref="A3:E3"/>
    <mergeCell ref="G3:K3"/>
    <mergeCell ref="M3:Q3"/>
    <mergeCell ref="T3:X3"/>
    <mergeCell ref="Z3:AF3"/>
    <mergeCell ref="A1:E1"/>
    <mergeCell ref="G1:K1"/>
    <mergeCell ref="M1:Q1"/>
    <mergeCell ref="T1:X1"/>
    <mergeCell ref="Z1:AF1"/>
    <mergeCell ref="B160:E160"/>
    <mergeCell ref="H160:K160"/>
    <mergeCell ref="N160:Q160"/>
    <mergeCell ref="N6:N7"/>
    <mergeCell ref="O6:O7"/>
    <mergeCell ref="P6:P7"/>
    <mergeCell ref="Q6:Q7"/>
    <mergeCell ref="G6:G7"/>
    <mergeCell ref="H6:H7"/>
    <mergeCell ref="I6:I7"/>
    <mergeCell ref="J6:J7"/>
    <mergeCell ref="K6:K7"/>
    <mergeCell ref="M6:M7"/>
    <mergeCell ref="AA162:AD162"/>
    <mergeCell ref="V6:V7"/>
    <mergeCell ref="W6:W7"/>
    <mergeCell ref="X6:X7"/>
    <mergeCell ref="Z6:Z7"/>
    <mergeCell ref="AA6:AA7"/>
    <mergeCell ref="AB6:AB7"/>
    <mergeCell ref="AC6:AC7"/>
    <mergeCell ref="AD6:AD7"/>
  </mergeCells>
  <hyperlinks>
    <hyperlink ref="A168" r:id="rId1" xr:uid="{4F66007A-44B9-4613-AF4B-047F2A723D11}"/>
  </hyperlinks>
  <pageMargins left="0.23622047244094491" right="0.23622047244094491" top="0.74803149606299213" bottom="0.74803149606299213" header="0.31496062992125984" footer="0.31496062992125984"/>
  <pageSetup scale="14" fitToHeight="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EAC4-EB8E-4384-8419-A41F0A6F1BB5}">
  <sheetPr>
    <tabColor rgb="FFC00000"/>
    <pageSetUpPr fitToPage="1"/>
  </sheetPr>
  <dimension ref="A1:L36"/>
  <sheetViews>
    <sheetView showGridLines="0" zoomScaleNormal="100" workbookViewId="0">
      <selection activeCell="E14" sqref="E14"/>
    </sheetView>
  </sheetViews>
  <sheetFormatPr baseColWidth="10" defaultColWidth="11.42578125" defaultRowHeight="14.25" x14ac:dyDescent="0.25"/>
  <cols>
    <col min="1" max="1" width="51" style="122" customWidth="1"/>
    <col min="2" max="2" width="17" style="122" bestFit="1" customWidth="1"/>
    <col min="3" max="3" width="18" style="122" bestFit="1" customWidth="1"/>
    <col min="4" max="5" width="16.7109375" style="122" bestFit="1" customWidth="1"/>
    <col min="6" max="6" width="15.140625" style="122" customWidth="1"/>
    <col min="7" max="7" width="16.7109375" style="122" bestFit="1" customWidth="1"/>
    <col min="8" max="8" width="2.7109375" style="122" customWidth="1"/>
    <col min="9" max="9" width="18.28515625" style="122" customWidth="1"/>
    <col min="10" max="10" width="15.28515625" style="122" customWidth="1"/>
    <col min="11" max="11" width="3.42578125" style="122" customWidth="1"/>
    <col min="12" max="12" width="19.85546875" style="122" customWidth="1"/>
    <col min="13" max="16384" width="11.42578125" style="122"/>
  </cols>
  <sheetData>
    <row r="1" spans="1:12" x14ac:dyDescent="0.25">
      <c r="A1" s="121"/>
    </row>
    <row r="2" spans="1:12" x14ac:dyDescent="0.25">
      <c r="A2" s="353" t="s">
        <v>244</v>
      </c>
      <c r="B2" s="353"/>
      <c r="C2" s="353"/>
      <c r="D2" s="353"/>
      <c r="E2" s="353"/>
      <c r="F2" s="353"/>
      <c r="G2" s="353"/>
      <c r="H2" s="353"/>
      <c r="I2" s="353"/>
      <c r="J2" s="353"/>
      <c r="K2" s="353"/>
    </row>
    <row r="3" spans="1:12" ht="15" thickBot="1" x14ac:dyDescent="0.3">
      <c r="A3" s="123"/>
      <c r="B3" s="123"/>
      <c r="C3" s="123"/>
      <c r="D3" s="123"/>
      <c r="E3" s="123"/>
      <c r="F3" s="123"/>
      <c r="G3" s="124"/>
      <c r="H3" s="354"/>
      <c r="I3" s="354"/>
    </row>
    <row r="4" spans="1:12" x14ac:dyDescent="0.25">
      <c r="A4" s="355" t="s">
        <v>245</v>
      </c>
      <c r="B4" s="357" t="s">
        <v>246</v>
      </c>
      <c r="C4" s="357"/>
      <c r="D4" s="357"/>
      <c r="E4" s="357"/>
      <c r="F4" s="358"/>
      <c r="G4" s="359"/>
      <c r="H4" s="125"/>
      <c r="I4" s="127"/>
      <c r="J4" s="127"/>
      <c r="L4" s="360" t="s">
        <v>247</v>
      </c>
    </row>
    <row r="5" spans="1:12" ht="28.5" x14ac:dyDescent="0.25">
      <c r="A5" s="356"/>
      <c r="B5" s="128">
        <v>2018</v>
      </c>
      <c r="C5" s="128">
        <v>2019</v>
      </c>
      <c r="D5" s="128">
        <v>2020</v>
      </c>
      <c r="E5" s="129">
        <v>2021</v>
      </c>
      <c r="F5" s="129">
        <v>2022</v>
      </c>
      <c r="G5" s="130" t="s">
        <v>248</v>
      </c>
      <c r="H5" s="131"/>
      <c r="I5" s="132" t="s">
        <v>249</v>
      </c>
      <c r="J5" s="132" t="s">
        <v>250</v>
      </c>
      <c r="L5" s="360"/>
    </row>
    <row r="6" spans="1:12" ht="39.950000000000003" customHeight="1" thickBot="1" x14ac:dyDescent="0.3">
      <c r="A6" s="133" t="s">
        <v>251</v>
      </c>
      <c r="B6" s="134">
        <v>143533559.52999997</v>
      </c>
      <c r="C6" s="134">
        <v>165628530.52000001</v>
      </c>
      <c r="D6" s="135">
        <v>184981403.09</v>
      </c>
      <c r="E6" s="136">
        <v>206969645</v>
      </c>
      <c r="F6" s="136">
        <v>199588808</v>
      </c>
      <c r="G6" s="137">
        <f>+[4]PROYECCIÓN!$K$35</f>
        <v>224903049.20277876</v>
      </c>
      <c r="I6" s="180">
        <f>+[4]PROYECCIÓN!$L$35</f>
        <v>232096972.66953561</v>
      </c>
      <c r="J6" s="138">
        <f>(+I6-G6)/G6</f>
        <v>3.1986776045311027E-2</v>
      </c>
      <c r="L6" s="360"/>
    </row>
    <row r="7" spans="1:12" ht="15" thickBot="1" x14ac:dyDescent="0.3">
      <c r="G7" s="139">
        <f>+G6/F6</f>
        <v>1.1268319674657246</v>
      </c>
      <c r="I7" s="140"/>
      <c r="J7" s="141"/>
      <c r="L7" s="142"/>
    </row>
    <row r="9" spans="1:12" x14ac:dyDescent="0.25">
      <c r="A9" s="361" t="s">
        <v>252</v>
      </c>
      <c r="B9" s="361"/>
      <c r="C9" s="361"/>
      <c r="D9" s="361"/>
      <c r="E9" s="361"/>
      <c r="F9" s="361"/>
      <c r="G9" s="361"/>
      <c r="H9" s="353"/>
      <c r="I9" s="353"/>
    </row>
    <row r="10" spans="1:12" ht="15" thickBot="1" x14ac:dyDescent="0.3"/>
    <row r="11" spans="1:12" ht="15" thickBot="1" x14ac:dyDescent="0.3">
      <c r="A11" s="126" t="s">
        <v>245</v>
      </c>
      <c r="B11" s="362" t="s">
        <v>253</v>
      </c>
      <c r="C11" s="363"/>
      <c r="D11" s="363"/>
      <c r="E11" s="363"/>
      <c r="F11" s="364"/>
    </row>
    <row r="12" spans="1:12" x14ac:dyDescent="0.25">
      <c r="A12" s="143"/>
      <c r="B12" s="144">
        <v>2025</v>
      </c>
      <c r="C12" s="145">
        <v>2026</v>
      </c>
      <c r="D12" s="145">
        <v>2027</v>
      </c>
      <c r="E12" s="145">
        <v>2028</v>
      </c>
      <c r="F12" s="146">
        <v>2029</v>
      </c>
    </row>
    <row r="13" spans="1:12" ht="39.950000000000003" customHeight="1" thickBot="1" x14ac:dyDescent="0.3">
      <c r="A13" s="133" t="str">
        <f>+A6</f>
        <v xml:space="preserve">FONDO DE OPERACIÓN DE OBRAS SONORA SÍ </v>
      </c>
      <c r="B13" s="147">
        <f>+I6*(1+$J$6)</f>
        <v>239521006.55511069</v>
      </c>
      <c r="C13" s="134">
        <f>+B13*(1+$J$6)</f>
        <v>247182511.34993649</v>
      </c>
      <c r="D13" s="134">
        <f>+C13*(1+$J$6)</f>
        <v>255089082.98280445</v>
      </c>
      <c r="E13" s="134">
        <f>+D13*(1+$J$6)</f>
        <v>263248560.35177916</v>
      </c>
      <c r="F13" s="137">
        <f>+E13*(1+$J$6)</f>
        <v>271669033.09600204</v>
      </c>
    </row>
    <row r="14" spans="1:12" x14ac:dyDescent="0.25">
      <c r="C14" s="142"/>
      <c r="D14" s="142"/>
      <c r="E14" s="142"/>
      <c r="F14" s="142"/>
    </row>
    <row r="15" spans="1:12" ht="15" thickBot="1" x14ac:dyDescent="0.3">
      <c r="A15" s="365" t="s">
        <v>254</v>
      </c>
      <c r="B15" s="365"/>
      <c r="C15" s="365"/>
      <c r="D15" s="365"/>
      <c r="E15" s="365"/>
      <c r="F15" s="365"/>
      <c r="G15" s="365"/>
      <c r="H15" s="365"/>
      <c r="I15" s="365"/>
    </row>
    <row r="16" spans="1:12" ht="72" customHeight="1" thickBot="1" x14ac:dyDescent="0.3">
      <c r="A16" s="350" t="s">
        <v>255</v>
      </c>
      <c r="B16" s="351"/>
      <c r="C16" s="351"/>
      <c r="D16" s="351"/>
      <c r="E16" s="351"/>
      <c r="F16" s="351"/>
      <c r="G16" s="351"/>
      <c r="H16" s="351"/>
      <c r="I16" s="351"/>
      <c r="J16" s="352"/>
    </row>
    <row r="17" spans="1:2" x14ac:dyDescent="0.25">
      <c r="A17" s="148"/>
      <c r="B17" s="149"/>
    </row>
    <row r="18" spans="1:2" x14ac:dyDescent="0.25">
      <c r="A18" s="150"/>
      <c r="B18" s="149"/>
    </row>
    <row r="20" spans="1:2" x14ac:dyDescent="0.25">
      <c r="A20" s="151"/>
    </row>
    <row r="21" spans="1:2" x14ac:dyDescent="0.25">
      <c r="A21" s="151"/>
    </row>
    <row r="31" spans="1:2" x14ac:dyDescent="0.25">
      <c r="B31" s="152"/>
    </row>
    <row r="32" spans="1:2" x14ac:dyDescent="0.25">
      <c r="B32" s="152"/>
    </row>
    <row r="33" spans="2:3" x14ac:dyDescent="0.25">
      <c r="B33" s="153"/>
      <c r="C33" s="142"/>
    </row>
    <row r="35" spans="2:3" x14ac:dyDescent="0.25">
      <c r="B35" s="154"/>
    </row>
    <row r="36" spans="2:3" x14ac:dyDescent="0.25">
      <c r="B36" s="142"/>
    </row>
  </sheetData>
  <mergeCells count="10">
    <mergeCell ref="L4:L6"/>
    <mergeCell ref="A9:G9"/>
    <mergeCell ref="H9:I9"/>
    <mergeCell ref="B11:F11"/>
    <mergeCell ref="A15:I15"/>
    <mergeCell ref="A16:J16"/>
    <mergeCell ref="A2:K2"/>
    <mergeCell ref="H3:I3"/>
    <mergeCell ref="A4:A5"/>
    <mergeCell ref="B4:G4"/>
  </mergeCells>
  <pageMargins left="0.70866141732283472" right="0.70866141732283472" top="0.74803149606299213" bottom="0.74803149606299213" header="0.31496062992125984" footer="0.31496062992125984"/>
  <pageSetup scale="65" orientation="landscape" r:id="rId1"/>
  <headerFooter>
    <oddHeader>&amp;C&amp;G</oddHeader>
    <oddFooter>&amp;C&amp;G
&amp;"Corbel,Normal"&amp;8Blvd. Agustín de Vildósola S/N y Avenida de la Cultura (edificio contiguo al Museo MUSAS), Colonia Villa de Seris,
C.P. 83280. Teléfono: (662) 108-47-50. Hermosillo, Sonora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7E6D-F5BD-49E0-9722-44490AC7F93A}">
  <sheetPr>
    <tabColor rgb="FFC00000"/>
  </sheetPr>
  <dimension ref="A3:G49"/>
  <sheetViews>
    <sheetView topLeftCell="A25" workbookViewId="0">
      <selection activeCell="B29" sqref="B29:F42"/>
    </sheetView>
  </sheetViews>
  <sheetFormatPr baseColWidth="10" defaultRowHeight="15" x14ac:dyDescent="0.25"/>
  <cols>
    <col min="1" max="1" width="43.42578125" customWidth="1"/>
    <col min="2" max="2" width="23.7109375" customWidth="1"/>
    <col min="3" max="5" width="17.85546875" bestFit="1" customWidth="1"/>
    <col min="6" max="6" width="12.85546875" customWidth="1"/>
  </cols>
  <sheetData>
    <row r="3" spans="1:6" ht="15.75" thickBot="1" x14ac:dyDescent="0.3"/>
    <row r="4" spans="1:6" ht="15.75" thickBot="1" x14ac:dyDescent="0.3">
      <c r="A4" s="199" t="s">
        <v>205</v>
      </c>
      <c r="B4" s="199" t="s">
        <v>206</v>
      </c>
      <c r="C4" s="199" t="s">
        <v>1</v>
      </c>
      <c r="D4" s="199" t="s">
        <v>207</v>
      </c>
      <c r="E4" s="199" t="s">
        <v>208</v>
      </c>
      <c r="F4" s="199" t="s">
        <v>209</v>
      </c>
    </row>
    <row r="5" spans="1:6" ht="15.75" thickBot="1" x14ac:dyDescent="0.3">
      <c r="A5" s="208" t="s">
        <v>12</v>
      </c>
      <c r="B5" s="209" t="s">
        <v>206</v>
      </c>
      <c r="C5" s="210">
        <f>SUM(C6:C12)</f>
        <v>302226105.02514672</v>
      </c>
      <c r="D5" s="210">
        <f>SUM(D6:D12)</f>
        <v>232096972.66953564</v>
      </c>
      <c r="E5" s="211">
        <f>SUM(E6:E12)</f>
        <v>70129132.355611086</v>
      </c>
      <c r="F5" s="210">
        <f>SUM(F6:F12)</f>
        <v>0</v>
      </c>
    </row>
    <row r="6" spans="1:6" x14ac:dyDescent="0.25">
      <c r="A6" s="181" t="s">
        <v>214</v>
      </c>
      <c r="B6" s="182">
        <v>1000</v>
      </c>
      <c r="C6" s="183">
        <f t="shared" ref="C6:C10" si="0">SUM(D6:F6)</f>
        <v>20222870.2663</v>
      </c>
      <c r="D6" s="184">
        <v>20222870.2663</v>
      </c>
      <c r="E6" s="184"/>
      <c r="F6" s="185"/>
    </row>
    <row r="7" spans="1:6" x14ac:dyDescent="0.25">
      <c r="A7" s="186" t="s">
        <v>215</v>
      </c>
      <c r="B7" s="187">
        <v>2000</v>
      </c>
      <c r="C7" s="188">
        <f t="shared" si="0"/>
        <v>14944608.605728542</v>
      </c>
      <c r="D7" s="189">
        <v>12252739.556254983</v>
      </c>
      <c r="E7" s="189">
        <v>2691869.0494735599</v>
      </c>
      <c r="F7" s="190"/>
    </row>
    <row r="8" spans="1:6" x14ac:dyDescent="0.25">
      <c r="A8" s="186" t="s">
        <v>216</v>
      </c>
      <c r="B8" s="187">
        <v>3000</v>
      </c>
      <c r="C8" s="188">
        <f t="shared" si="0"/>
        <v>266138451.54141819</v>
      </c>
      <c r="D8" s="188">
        <v>198701188.23528066</v>
      </c>
      <c r="E8" s="189">
        <v>67437263.306137532</v>
      </c>
      <c r="F8" s="190"/>
    </row>
    <row r="9" spans="1:6" ht="30" x14ac:dyDescent="0.25">
      <c r="A9" s="186" t="s">
        <v>217</v>
      </c>
      <c r="B9" s="187">
        <v>4000</v>
      </c>
      <c r="C9" s="188"/>
      <c r="D9" s="191"/>
      <c r="E9" s="10"/>
      <c r="F9" s="192"/>
    </row>
    <row r="10" spans="1:6" x14ac:dyDescent="0.25">
      <c r="A10" s="186" t="s">
        <v>218</v>
      </c>
      <c r="B10" s="187">
        <v>5000</v>
      </c>
      <c r="C10" s="188">
        <f t="shared" si="0"/>
        <v>920174.61169999989</v>
      </c>
      <c r="D10" s="188">
        <v>920174.61169999989</v>
      </c>
      <c r="E10" s="188"/>
      <c r="F10" s="193"/>
    </row>
    <row r="11" spans="1:6" x14ac:dyDescent="0.25">
      <c r="A11" s="186" t="s">
        <v>219</v>
      </c>
      <c r="B11" s="187">
        <v>6000</v>
      </c>
      <c r="C11" s="188"/>
      <c r="D11" s="188"/>
      <c r="E11" s="191"/>
      <c r="F11" s="192"/>
    </row>
    <row r="12" spans="1:6" x14ac:dyDescent="0.25">
      <c r="A12" s="194" t="s">
        <v>288</v>
      </c>
      <c r="B12" s="195">
        <v>9000</v>
      </c>
      <c r="C12" s="196"/>
      <c r="D12" s="196"/>
      <c r="E12" s="197"/>
      <c r="F12" s="198"/>
    </row>
    <row r="16" spans="1:6" ht="15.75" thickBot="1" x14ac:dyDescent="0.3"/>
    <row r="17" spans="2:6" ht="39" thickBot="1" x14ac:dyDescent="0.3">
      <c r="B17" s="199" t="s">
        <v>279</v>
      </c>
      <c r="C17" s="200" t="s">
        <v>280</v>
      </c>
      <c r="D17" s="200" t="s">
        <v>281</v>
      </c>
      <c r="E17" s="200" t="s">
        <v>282</v>
      </c>
    </row>
    <row r="18" spans="2:6" ht="39" thickBot="1" x14ac:dyDescent="0.3">
      <c r="B18" s="201" t="s">
        <v>283</v>
      </c>
      <c r="C18" s="202">
        <v>22335717</v>
      </c>
      <c r="D18" s="202">
        <v>8251337</v>
      </c>
      <c r="E18" s="203">
        <v>36.94</v>
      </c>
    </row>
    <row r="19" spans="2:6" ht="39" thickBot="1" x14ac:dyDescent="0.3">
      <c r="B19" s="201" t="s">
        <v>284</v>
      </c>
      <c r="C19" s="202">
        <v>12379083</v>
      </c>
      <c r="D19" s="202">
        <v>4031183</v>
      </c>
      <c r="E19" s="203">
        <v>32.56</v>
      </c>
    </row>
    <row r="20" spans="2:6" ht="39" thickBot="1" x14ac:dyDescent="0.3">
      <c r="B20" s="201" t="s">
        <v>285</v>
      </c>
      <c r="C20" s="202">
        <v>192675446</v>
      </c>
      <c r="D20" s="202">
        <v>82615155</v>
      </c>
      <c r="E20" s="203">
        <v>42.88</v>
      </c>
    </row>
    <row r="21" spans="2:6" ht="77.25" thickBot="1" x14ac:dyDescent="0.3">
      <c r="B21" s="201" t="s">
        <v>286</v>
      </c>
      <c r="C21" s="202">
        <v>0</v>
      </c>
      <c r="D21" s="204">
        <v>0</v>
      </c>
      <c r="E21" s="203">
        <v>0</v>
      </c>
    </row>
    <row r="22" spans="2:6" ht="51.75" thickBot="1" x14ac:dyDescent="0.3">
      <c r="B22" s="201" t="s">
        <v>287</v>
      </c>
      <c r="C22" s="202">
        <v>1023313</v>
      </c>
      <c r="D22" s="204">
        <v>149930.19</v>
      </c>
      <c r="E22" s="203">
        <v>14.65</v>
      </c>
    </row>
    <row r="23" spans="2:6" ht="15.75" thickBot="1" x14ac:dyDescent="0.3">
      <c r="B23" s="205" t="s">
        <v>1</v>
      </c>
      <c r="C23" s="206">
        <v>228413559</v>
      </c>
      <c r="D23" s="206">
        <v>95047605</v>
      </c>
      <c r="E23" s="207">
        <v>41.61</v>
      </c>
    </row>
    <row r="28" spans="2:6" ht="15.75" thickBot="1" x14ac:dyDescent="0.3"/>
    <row r="29" spans="2:6" ht="15.75" customHeight="1" thickBot="1" x14ac:dyDescent="0.3">
      <c r="B29" s="366" t="s">
        <v>290</v>
      </c>
      <c r="C29" s="368" t="s">
        <v>291</v>
      </c>
      <c r="D29" s="369"/>
      <c r="E29" s="368" t="s">
        <v>292</v>
      </c>
      <c r="F29" s="369"/>
    </row>
    <row r="30" spans="2:6" ht="15.75" thickBot="1" x14ac:dyDescent="0.3">
      <c r="B30" s="367"/>
      <c r="C30" s="200">
        <v>2023</v>
      </c>
      <c r="D30" s="200">
        <v>2024</v>
      </c>
      <c r="E30" s="200" t="s">
        <v>293</v>
      </c>
      <c r="F30" s="200" t="s">
        <v>294</v>
      </c>
    </row>
    <row r="31" spans="2:6" ht="15.75" thickBot="1" x14ac:dyDescent="0.3">
      <c r="B31" s="218" t="s">
        <v>295</v>
      </c>
      <c r="C31" s="219"/>
      <c r="D31" s="219"/>
      <c r="E31" s="219"/>
      <c r="F31" s="219"/>
    </row>
    <row r="32" spans="2:6" ht="22.5" customHeight="1" x14ac:dyDescent="0.25">
      <c r="B32" s="370" t="s">
        <v>296</v>
      </c>
      <c r="C32" s="372">
        <v>18791893.550000001</v>
      </c>
      <c r="D32" s="374">
        <f>'PROY.PRES. 2024 '!C15</f>
        <v>20222870.2663</v>
      </c>
      <c r="E32" s="376">
        <f>D32-C32</f>
        <v>1430976.7162999995</v>
      </c>
      <c r="F32" s="378">
        <v>7.0000000000000007E-2</v>
      </c>
    </row>
    <row r="33" spans="2:7" ht="15.75" thickBot="1" x14ac:dyDescent="0.3">
      <c r="B33" s="371"/>
      <c r="C33" s="373"/>
      <c r="D33" s="375"/>
      <c r="E33" s="377"/>
      <c r="F33" s="379"/>
    </row>
    <row r="34" spans="2:7" ht="30.75" thickBot="1" x14ac:dyDescent="0.3">
      <c r="B34" s="220" t="s">
        <v>297</v>
      </c>
      <c r="C34" s="221">
        <v>10817463.37353</v>
      </c>
      <c r="D34" s="222">
        <f>'PROY.PRES. 2024 '!C16</f>
        <v>17252739.556254983</v>
      </c>
      <c r="E34" s="221">
        <f>D34-C34</f>
        <v>6435276.1827249825</v>
      </c>
      <c r="F34" s="237">
        <f>E34/D34</f>
        <v>0.37300025087273009</v>
      </c>
    </row>
    <row r="35" spans="2:7" ht="15.75" thickBot="1" x14ac:dyDescent="0.3">
      <c r="B35" s="220" t="s">
        <v>298</v>
      </c>
      <c r="C35" s="221">
        <v>188262253.0751529</v>
      </c>
      <c r="D35" s="224">
        <f>'PROY.PRES. 2024 '!C17</f>
        <v>204250988.56528068</v>
      </c>
      <c r="E35" s="221">
        <f>D35-C35</f>
        <v>15988735.490127772</v>
      </c>
      <c r="F35" s="237">
        <f t="shared" ref="F35:F38" si="1">E35/D35</f>
        <v>7.8279843845248318E-2</v>
      </c>
    </row>
    <row r="36" spans="2:7" ht="15.75" thickBot="1" x14ac:dyDescent="0.3">
      <c r="B36" s="225" t="s">
        <v>299</v>
      </c>
      <c r="C36" s="226">
        <f>SUM(C32:C35)</f>
        <v>217871609.99868292</v>
      </c>
      <c r="D36" s="226">
        <f>SUM(D32:D35)</f>
        <v>241726598.38783565</v>
      </c>
      <c r="E36" s="226">
        <f>SUM(E32:E35)</f>
        <v>23854988.389152754</v>
      </c>
      <c r="F36" s="237">
        <f t="shared" si="1"/>
        <v>9.8685823356844143E-2</v>
      </c>
    </row>
    <row r="37" spans="2:7" ht="15.75" thickBot="1" x14ac:dyDescent="0.3">
      <c r="B37" s="218" t="s">
        <v>300</v>
      </c>
      <c r="C37" s="227"/>
      <c r="D37" s="227"/>
      <c r="E37" s="227"/>
      <c r="F37" s="237"/>
    </row>
    <row r="38" spans="2:7" ht="30.75" thickBot="1" x14ac:dyDescent="0.3">
      <c r="B38" s="220" t="s">
        <v>301</v>
      </c>
      <c r="C38" s="222">
        <v>826110</v>
      </c>
      <c r="D38" s="222">
        <f>'PROY.PRES. 2024 '!C19</f>
        <v>920174.61169999989</v>
      </c>
      <c r="E38" s="228">
        <f>D38-C38</f>
        <v>94064.611699999892</v>
      </c>
      <c r="F38" s="237">
        <f t="shared" si="1"/>
        <v>0.10222474137405056</v>
      </c>
    </row>
    <row r="39" spans="2:7" ht="15.75" thickBot="1" x14ac:dyDescent="0.3">
      <c r="B39" s="220" t="s">
        <v>302</v>
      </c>
      <c r="C39" s="227"/>
      <c r="D39" s="227">
        <v>0</v>
      </c>
      <c r="E39" s="229"/>
      <c r="F39" s="223">
        <v>0</v>
      </c>
    </row>
    <row r="40" spans="2:7" ht="15.75" thickBot="1" x14ac:dyDescent="0.3">
      <c r="B40" s="220" t="s">
        <v>303</v>
      </c>
      <c r="C40" s="227"/>
      <c r="D40" s="222">
        <v>0</v>
      </c>
      <c r="E40" s="228"/>
      <c r="F40" s="230"/>
    </row>
    <row r="41" spans="2:7" ht="15.75" thickBot="1" x14ac:dyDescent="0.3">
      <c r="B41" s="231" t="s">
        <v>299</v>
      </c>
      <c r="C41" s="232">
        <f>SUM(C38:C40)</f>
        <v>826110</v>
      </c>
      <c r="D41" s="232">
        <f>SUM(D38:D40)</f>
        <v>920174.61169999989</v>
      </c>
      <c r="E41" s="232">
        <f>SUM(E38:E40)</f>
        <v>94064.611699999892</v>
      </c>
      <c r="F41" s="233"/>
    </row>
    <row r="42" spans="2:7" ht="15.75" thickBot="1" x14ac:dyDescent="0.3">
      <c r="B42" s="234" t="s">
        <v>1</v>
      </c>
      <c r="C42" s="235">
        <f>C41+C36</f>
        <v>218697719.99868292</v>
      </c>
      <c r="D42" s="235">
        <f>D41+D36</f>
        <v>242646772.99953565</v>
      </c>
      <c r="E42" s="235">
        <f>E41+E36</f>
        <v>23949053.000852752</v>
      </c>
      <c r="F42" s="236">
        <f t="shared" ref="F42" si="2">E42/D42</f>
        <v>9.8699243780582174E-2</v>
      </c>
    </row>
    <row r="44" spans="2:7" ht="15.75" thickBot="1" x14ac:dyDescent="0.3"/>
    <row r="45" spans="2:7" ht="15.75" customHeight="1" thickBot="1" x14ac:dyDescent="0.3">
      <c r="B45" s="200" t="s">
        <v>304</v>
      </c>
      <c r="C45" s="368" t="s">
        <v>3</v>
      </c>
      <c r="D45" s="380"/>
      <c r="E45" s="380"/>
      <c r="F45" s="369"/>
      <c r="G45" s="381" t="s">
        <v>305</v>
      </c>
    </row>
    <row r="46" spans="2:7" ht="15.75" customHeight="1" thickBot="1" x14ac:dyDescent="0.3">
      <c r="B46" s="384" t="s">
        <v>306</v>
      </c>
      <c r="C46" s="366" t="s">
        <v>307</v>
      </c>
      <c r="D46" s="368" t="s">
        <v>308</v>
      </c>
      <c r="E46" s="369"/>
      <c r="F46" s="366" t="s">
        <v>309</v>
      </c>
      <c r="G46" s="382"/>
    </row>
    <row r="47" spans="2:7" ht="15.75" thickBot="1" x14ac:dyDescent="0.3">
      <c r="B47" s="385"/>
      <c r="C47" s="367"/>
      <c r="D47" s="200" t="s">
        <v>310</v>
      </c>
      <c r="E47" s="200" t="s">
        <v>311</v>
      </c>
      <c r="F47" s="367"/>
      <c r="G47" s="383"/>
    </row>
    <row r="48" spans="2:7" ht="90.75" thickBot="1" x14ac:dyDescent="0.3">
      <c r="B48" s="238" t="s">
        <v>312</v>
      </c>
      <c r="C48" s="239">
        <v>20000</v>
      </c>
      <c r="D48" s="240"/>
      <c r="E48" s="239">
        <v>20000</v>
      </c>
      <c r="F48" s="241" t="s">
        <v>313</v>
      </c>
      <c r="G48" s="244">
        <v>1</v>
      </c>
    </row>
    <row r="49" spans="2:7" ht="15.75" thickBot="1" x14ac:dyDescent="0.3">
      <c r="B49" s="242" t="s">
        <v>1</v>
      </c>
      <c r="C49" s="239">
        <v>20000</v>
      </c>
      <c r="D49" s="243" t="s">
        <v>314</v>
      </c>
      <c r="E49" s="239">
        <v>20000</v>
      </c>
      <c r="F49" s="241"/>
      <c r="G49" s="244">
        <v>1</v>
      </c>
    </row>
  </sheetData>
  <mergeCells count="14">
    <mergeCell ref="C45:F45"/>
    <mergeCell ref="G45:G47"/>
    <mergeCell ref="B46:B47"/>
    <mergeCell ref="C46:C47"/>
    <mergeCell ref="D46:E46"/>
    <mergeCell ref="F46:F47"/>
    <mergeCell ref="B29:B30"/>
    <mergeCell ref="C29:D29"/>
    <mergeCell ref="E29:F29"/>
    <mergeCell ref="B32:B33"/>
    <mergeCell ref="C32:C33"/>
    <mergeCell ref="D32:D33"/>
    <mergeCell ref="E32:E33"/>
    <mergeCell ref="F32:F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418C9-510F-4CD4-9319-C318143661AA}">
  <sheetPr>
    <tabColor rgb="FFC00000"/>
  </sheetPr>
  <dimension ref="A1:H10"/>
  <sheetViews>
    <sheetView view="pageBreakPreview" zoomScale="110" zoomScaleNormal="100" zoomScaleSheetLayoutView="110" workbookViewId="0">
      <selection activeCell="J8" sqref="J8"/>
    </sheetView>
  </sheetViews>
  <sheetFormatPr baseColWidth="10" defaultRowHeight="15" x14ac:dyDescent="0.25"/>
  <cols>
    <col min="1" max="2" width="13.5703125" customWidth="1"/>
    <col min="5" max="5" width="14.85546875" customWidth="1"/>
  </cols>
  <sheetData>
    <row r="1" spans="1:8" x14ac:dyDescent="0.25">
      <c r="A1" s="37"/>
      <c r="B1" s="37"/>
      <c r="C1" s="37"/>
      <c r="D1" s="37"/>
      <c r="E1" s="37"/>
      <c r="F1" s="37"/>
      <c r="G1" s="37"/>
      <c r="H1" s="37"/>
    </row>
    <row r="2" spans="1:8" ht="18.75" x14ac:dyDescent="0.3">
      <c r="A2" s="386" t="s">
        <v>3</v>
      </c>
      <c r="B2" s="386"/>
      <c r="C2" s="386"/>
      <c r="D2" s="386"/>
      <c r="E2" s="386"/>
      <c r="F2" s="386"/>
      <c r="G2" s="386"/>
      <c r="H2" s="386"/>
    </row>
    <row r="3" spans="1:8" x14ac:dyDescent="0.25">
      <c r="A3" s="37"/>
      <c r="B3" s="37"/>
      <c r="C3" s="37"/>
      <c r="D3" s="37"/>
      <c r="E3" s="37"/>
      <c r="F3" s="37"/>
      <c r="G3" s="37"/>
      <c r="H3" s="37"/>
    </row>
    <row r="4" spans="1:8" ht="15" customHeight="1" x14ac:dyDescent="0.25">
      <c r="A4" s="387" t="s">
        <v>315</v>
      </c>
      <c r="B4" s="387"/>
      <c r="C4" s="387"/>
      <c r="D4" s="387"/>
      <c r="E4" s="387"/>
      <c r="F4" s="387"/>
      <c r="G4" s="387"/>
      <c r="H4" s="387"/>
    </row>
    <row r="5" spans="1:8" x14ac:dyDescent="0.25">
      <c r="A5" s="387"/>
      <c r="B5" s="387"/>
      <c r="C5" s="387"/>
      <c r="D5" s="387"/>
      <c r="E5" s="387"/>
      <c r="F5" s="387"/>
      <c r="G5" s="387"/>
      <c r="H5" s="387"/>
    </row>
    <row r="6" spans="1:8" ht="15.75" thickBot="1" x14ac:dyDescent="0.3">
      <c r="A6" s="37"/>
      <c r="B6" s="37"/>
      <c r="C6" s="37"/>
      <c r="D6" s="37"/>
      <c r="E6" s="37"/>
      <c r="F6" s="37"/>
      <c r="G6" s="37"/>
      <c r="H6" s="37"/>
    </row>
    <row r="7" spans="1:8" ht="35.25" customHeight="1" thickBot="1" x14ac:dyDescent="0.3">
      <c r="A7" s="366" t="s">
        <v>335</v>
      </c>
      <c r="B7" s="366" t="s">
        <v>336</v>
      </c>
      <c r="C7" s="366" t="s">
        <v>307</v>
      </c>
      <c r="D7" s="368" t="s">
        <v>308</v>
      </c>
      <c r="E7" s="380"/>
      <c r="F7" s="380"/>
      <c r="G7" s="369"/>
      <c r="H7" s="366" t="s">
        <v>337</v>
      </c>
    </row>
    <row r="8" spans="1:8" ht="15.75" thickBot="1" x14ac:dyDescent="0.3">
      <c r="A8" s="367"/>
      <c r="B8" s="367"/>
      <c r="C8" s="367"/>
      <c r="D8" s="308" t="s">
        <v>338</v>
      </c>
      <c r="E8" s="308" t="s">
        <v>339</v>
      </c>
      <c r="F8" s="308" t="s">
        <v>340</v>
      </c>
      <c r="G8" s="308" t="s">
        <v>341</v>
      </c>
      <c r="H8" s="367"/>
    </row>
    <row r="9" spans="1:8" ht="51.75" thickBot="1" x14ac:dyDescent="0.3">
      <c r="A9" s="201" t="s">
        <v>342</v>
      </c>
      <c r="B9" s="310">
        <v>1</v>
      </c>
      <c r="C9" s="311">
        <v>20000</v>
      </c>
      <c r="D9" s="311">
        <v>0</v>
      </c>
      <c r="E9" s="311">
        <v>20000</v>
      </c>
      <c r="F9" s="311">
        <v>0</v>
      </c>
      <c r="G9" s="311">
        <v>0</v>
      </c>
      <c r="H9" s="312">
        <v>6.9999999999999994E-5</v>
      </c>
    </row>
    <row r="10" spans="1:8" ht="15.75" thickBot="1" x14ac:dyDescent="0.3">
      <c r="A10" s="205" t="s">
        <v>343</v>
      </c>
      <c r="B10" s="313">
        <v>1</v>
      </c>
      <c r="C10" s="314">
        <v>20000</v>
      </c>
      <c r="D10" s="314">
        <v>0</v>
      </c>
      <c r="E10" s="314">
        <v>20000</v>
      </c>
      <c r="F10" s="314">
        <v>0</v>
      </c>
      <c r="G10" s="314">
        <v>0</v>
      </c>
      <c r="H10" s="315">
        <v>6.9999999999999994E-5</v>
      </c>
    </row>
  </sheetData>
  <mergeCells count="7">
    <mergeCell ref="A2:H2"/>
    <mergeCell ref="A4:H5"/>
    <mergeCell ref="A7:A8"/>
    <mergeCell ref="B7:B8"/>
    <mergeCell ref="C7:C8"/>
    <mergeCell ref="D7:G7"/>
    <mergeCell ref="H7:H8"/>
  </mergeCells>
  <pageMargins left="1.6141732283464567" right="0.23622047244094491"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30DD-828F-4E4D-9C4A-94B85F5BA279}">
  <sheetPr>
    <tabColor theme="0" tint="-0.14999847407452621"/>
    <pageSetUpPr fitToPage="1"/>
  </sheetPr>
  <dimension ref="A1:P35"/>
  <sheetViews>
    <sheetView showGridLines="0" zoomScaleNormal="100" workbookViewId="0">
      <selection activeCell="D12" sqref="D12"/>
    </sheetView>
  </sheetViews>
  <sheetFormatPr baseColWidth="10" defaultRowHeight="12.75" x14ac:dyDescent="0.2"/>
  <cols>
    <col min="1" max="1" width="13.140625" style="172" customWidth="1"/>
    <col min="2" max="2" width="67.7109375" style="156" customWidth="1"/>
    <col min="3" max="3" width="20" style="156" customWidth="1"/>
    <col min="4" max="15" width="14.85546875" style="156" bestFit="1" customWidth="1"/>
    <col min="16" max="16" width="1.7109375" style="156" customWidth="1"/>
    <col min="17" max="16384" width="11.42578125" style="156"/>
  </cols>
  <sheetData>
    <row r="1" spans="1:15" ht="15" customHeight="1" x14ac:dyDescent="0.2">
      <c r="A1" s="388" t="s">
        <v>277</v>
      </c>
      <c r="B1" s="388"/>
      <c r="C1" s="388"/>
      <c r="D1" s="388"/>
      <c r="E1" s="388"/>
      <c r="F1" s="388"/>
      <c r="G1" s="388"/>
      <c r="H1" s="388"/>
      <c r="I1" s="388"/>
      <c r="J1" s="388"/>
      <c r="K1" s="388"/>
      <c r="L1" s="388"/>
      <c r="M1" s="388"/>
      <c r="N1" s="388"/>
      <c r="O1" s="388"/>
    </row>
    <row r="2" spans="1:15" ht="12.75" customHeight="1" x14ac:dyDescent="0.2">
      <c r="A2" s="388"/>
      <c r="B2" s="388"/>
      <c r="C2" s="388"/>
      <c r="D2" s="388"/>
      <c r="E2" s="388"/>
      <c r="F2" s="388"/>
      <c r="G2" s="388"/>
      <c r="H2" s="388"/>
      <c r="I2" s="388"/>
      <c r="J2" s="388"/>
      <c r="K2" s="388"/>
      <c r="L2" s="388"/>
      <c r="M2" s="388"/>
      <c r="N2" s="388"/>
      <c r="O2" s="388"/>
    </row>
    <row r="3" spans="1:15" ht="24.95" customHeight="1" thickBot="1" x14ac:dyDescent="0.25">
      <c r="A3" s="155"/>
      <c r="B3" s="155" t="s">
        <v>256</v>
      </c>
      <c r="C3" s="157" t="str">
        <f>+'CALENDARIZACION MENSUAL 2024'!A30</f>
        <v>FONDO DE OPERACIÓN DE OBRAS SONORA SÍ</v>
      </c>
      <c r="D3" s="158"/>
      <c r="E3" s="158"/>
      <c r="F3" s="158"/>
      <c r="G3" s="158"/>
      <c r="H3" s="158"/>
      <c r="I3" s="158"/>
      <c r="J3" s="158"/>
      <c r="K3" s="158"/>
      <c r="L3" s="159"/>
      <c r="M3" s="159"/>
      <c r="N3" s="159"/>
      <c r="O3" s="159"/>
    </row>
    <row r="4" spans="1:15" ht="15.75" x14ac:dyDescent="0.2">
      <c r="A4" s="155"/>
      <c r="B4" s="388"/>
      <c r="C4" s="388"/>
      <c r="D4" s="388"/>
      <c r="E4" s="388"/>
      <c r="F4" s="388"/>
      <c r="G4" s="388"/>
      <c r="H4" s="388"/>
      <c r="I4" s="388"/>
      <c r="J4" s="388"/>
      <c r="K4" s="388"/>
      <c r="L4" s="388"/>
      <c r="M4" s="388"/>
      <c r="N4" s="388"/>
      <c r="O4" s="388"/>
    </row>
    <row r="5" spans="1:15" ht="12.75" customHeight="1" x14ac:dyDescent="0.2">
      <c r="A5" s="389" t="s">
        <v>257</v>
      </c>
      <c r="B5" s="389"/>
      <c r="C5" s="389"/>
      <c r="D5" s="389"/>
      <c r="E5" s="389"/>
      <c r="F5" s="389"/>
      <c r="G5" s="389"/>
      <c r="H5" s="389"/>
      <c r="I5" s="389"/>
      <c r="J5" s="389"/>
      <c r="K5" s="389"/>
      <c r="L5" s="389"/>
      <c r="M5" s="389"/>
      <c r="N5" s="389"/>
      <c r="O5" s="389"/>
    </row>
    <row r="6" spans="1:15" ht="12.75" customHeight="1" x14ac:dyDescent="0.2">
      <c r="A6" s="160"/>
    </row>
    <row r="7" spans="1:15" s="163" customFormat="1" ht="26.25" customHeight="1" x14ac:dyDescent="0.25">
      <c r="A7" s="161" t="s">
        <v>258</v>
      </c>
      <c r="B7" s="162" t="s">
        <v>259</v>
      </c>
      <c r="C7" s="162" t="s">
        <v>1</v>
      </c>
      <c r="D7" s="162" t="s">
        <v>260</v>
      </c>
      <c r="E7" s="162" t="s">
        <v>261</v>
      </c>
      <c r="F7" s="162" t="s">
        <v>262</v>
      </c>
      <c r="G7" s="162" t="s">
        <v>263</v>
      </c>
      <c r="H7" s="162" t="s">
        <v>264</v>
      </c>
      <c r="I7" s="162" t="s">
        <v>265</v>
      </c>
      <c r="J7" s="162" t="s">
        <v>266</v>
      </c>
      <c r="K7" s="162" t="s">
        <v>267</v>
      </c>
      <c r="L7" s="162" t="s">
        <v>268</v>
      </c>
      <c r="M7" s="162" t="s">
        <v>269</v>
      </c>
      <c r="N7" s="162" t="s">
        <v>270</v>
      </c>
      <c r="O7" s="162" t="s">
        <v>271</v>
      </c>
    </row>
    <row r="8" spans="1:15" s="167" customFormat="1" ht="48.75" customHeight="1" x14ac:dyDescent="0.25">
      <c r="A8" s="164"/>
      <c r="B8" s="165"/>
      <c r="C8" s="166">
        <f>SUM(D8:O8)</f>
        <v>232096972.66953561</v>
      </c>
      <c r="D8" s="166">
        <f>+'ESTIMACION INGRESOS  2024'!$I$6/12</f>
        <v>19341414.389127966</v>
      </c>
      <c r="E8" s="166">
        <f>+'ESTIMACION INGRESOS  2024'!$I$6/12</f>
        <v>19341414.389127966</v>
      </c>
      <c r="F8" s="166">
        <f>+'ESTIMACION INGRESOS  2024'!$I$6/12</f>
        <v>19341414.389127966</v>
      </c>
      <c r="G8" s="166">
        <f>+'ESTIMACION INGRESOS  2024'!$I$6/12</f>
        <v>19341414.389127966</v>
      </c>
      <c r="H8" s="166">
        <f>+'ESTIMACION INGRESOS  2024'!$I$6/12</f>
        <v>19341414.389127966</v>
      </c>
      <c r="I8" s="166">
        <f>+'ESTIMACION INGRESOS  2024'!$I$6/12</f>
        <v>19341414.389127966</v>
      </c>
      <c r="J8" s="166">
        <f>+'ESTIMACION INGRESOS  2024'!$I$6/12</f>
        <v>19341414.389127966</v>
      </c>
      <c r="K8" s="166">
        <f>+'ESTIMACION INGRESOS  2024'!$I$6/12</f>
        <v>19341414.389127966</v>
      </c>
      <c r="L8" s="166">
        <f>+'ESTIMACION INGRESOS  2024'!$I$6/12</f>
        <v>19341414.389127966</v>
      </c>
      <c r="M8" s="166">
        <f>+'ESTIMACION INGRESOS  2024'!$I$6/12</f>
        <v>19341414.389127966</v>
      </c>
      <c r="N8" s="166">
        <f>+'ESTIMACION INGRESOS  2024'!$I$6/12</f>
        <v>19341414.389127966</v>
      </c>
      <c r="O8" s="166">
        <f>+'ESTIMACION INGRESOS  2024'!$I$6/12</f>
        <v>19341414.389127966</v>
      </c>
    </row>
    <row r="9" spans="1:15" ht="24.95" customHeight="1" x14ac:dyDescent="0.2">
      <c r="A9" s="168"/>
      <c r="B9" s="168"/>
      <c r="C9" s="169">
        <f t="shared" ref="C9:C22" si="0">SUM(D9:O9)</f>
        <v>0</v>
      </c>
      <c r="D9" s="169"/>
      <c r="E9" s="169"/>
      <c r="F9" s="169"/>
      <c r="G9" s="169"/>
      <c r="H9" s="169"/>
      <c r="I9" s="169"/>
      <c r="J9" s="169"/>
      <c r="K9" s="169"/>
      <c r="L9" s="169"/>
      <c r="M9" s="169"/>
      <c r="N9" s="169"/>
      <c r="O9" s="169"/>
    </row>
    <row r="10" spans="1:15" ht="24.95" customHeight="1" x14ac:dyDescent="0.2">
      <c r="A10" s="168"/>
      <c r="B10" s="168"/>
      <c r="C10" s="169">
        <f t="shared" si="0"/>
        <v>0</v>
      </c>
      <c r="D10" s="169"/>
      <c r="E10" s="169"/>
      <c r="F10" s="169"/>
      <c r="G10" s="169"/>
      <c r="H10" s="169"/>
      <c r="I10" s="169"/>
      <c r="J10" s="169"/>
      <c r="K10" s="169"/>
      <c r="L10" s="169"/>
      <c r="M10" s="169"/>
      <c r="N10" s="169"/>
      <c r="O10" s="169"/>
    </row>
    <row r="11" spans="1:15" ht="24.95" customHeight="1" x14ac:dyDescent="0.2">
      <c r="A11" s="168"/>
      <c r="B11" s="168"/>
      <c r="C11" s="169">
        <f t="shared" si="0"/>
        <v>0</v>
      </c>
      <c r="D11" s="169"/>
      <c r="E11" s="169"/>
      <c r="F11" s="169"/>
      <c r="G11" s="169"/>
      <c r="H11" s="169"/>
      <c r="I11" s="169"/>
      <c r="J11" s="169"/>
      <c r="K11" s="169"/>
      <c r="L11" s="169"/>
      <c r="M11" s="169"/>
      <c r="N11" s="169"/>
      <c r="O11" s="169"/>
    </row>
    <row r="12" spans="1:15" ht="24.95" customHeight="1" x14ac:dyDescent="0.2">
      <c r="A12" s="168"/>
      <c r="B12" s="168"/>
      <c r="C12" s="169">
        <f t="shared" si="0"/>
        <v>0</v>
      </c>
      <c r="D12" s="169"/>
      <c r="E12" s="169"/>
      <c r="F12" s="169"/>
      <c r="G12" s="169"/>
      <c r="H12" s="169"/>
      <c r="I12" s="169"/>
      <c r="J12" s="169"/>
      <c r="K12" s="169"/>
      <c r="L12" s="169"/>
      <c r="M12" s="169"/>
      <c r="N12" s="169"/>
      <c r="O12" s="169"/>
    </row>
    <row r="13" spans="1:15" ht="24.95" customHeight="1" x14ac:dyDescent="0.2">
      <c r="A13" s="168"/>
      <c r="B13" s="168"/>
      <c r="C13" s="169">
        <f t="shared" si="0"/>
        <v>0</v>
      </c>
      <c r="D13" s="169"/>
      <c r="E13" s="169"/>
      <c r="F13" s="169"/>
      <c r="G13" s="169"/>
      <c r="H13" s="169"/>
      <c r="I13" s="169"/>
      <c r="J13" s="169"/>
      <c r="K13" s="169"/>
      <c r="L13" s="169"/>
      <c r="M13" s="169"/>
      <c r="N13" s="169"/>
      <c r="O13" s="169"/>
    </row>
    <row r="14" spans="1:15" ht="24.95" customHeight="1" x14ac:dyDescent="0.2">
      <c r="A14" s="168"/>
      <c r="B14" s="168"/>
      <c r="C14" s="169">
        <f t="shared" si="0"/>
        <v>0</v>
      </c>
      <c r="D14" s="169"/>
      <c r="E14" s="169"/>
      <c r="F14" s="169"/>
      <c r="G14" s="169"/>
      <c r="H14" s="169"/>
      <c r="I14" s="169"/>
      <c r="J14" s="169"/>
      <c r="K14" s="169"/>
      <c r="L14" s="169"/>
      <c r="M14" s="169"/>
      <c r="N14" s="169"/>
      <c r="O14" s="169"/>
    </row>
    <row r="15" spans="1:15" ht="24.95" customHeight="1" x14ac:dyDescent="0.2">
      <c r="A15" s="168"/>
      <c r="B15" s="168"/>
      <c r="C15" s="169">
        <f t="shared" si="0"/>
        <v>0</v>
      </c>
      <c r="D15" s="169"/>
      <c r="E15" s="169"/>
      <c r="F15" s="169"/>
      <c r="G15" s="169"/>
      <c r="H15" s="169"/>
      <c r="I15" s="169"/>
      <c r="J15" s="169"/>
      <c r="K15" s="169"/>
      <c r="L15" s="169"/>
      <c r="M15" s="169"/>
      <c r="N15" s="169"/>
      <c r="O15" s="169"/>
    </row>
    <row r="16" spans="1:15" ht="24.95" customHeight="1" x14ac:dyDescent="0.2">
      <c r="A16" s="168"/>
      <c r="B16" s="168"/>
      <c r="C16" s="169">
        <f t="shared" si="0"/>
        <v>0</v>
      </c>
      <c r="D16" s="169"/>
      <c r="E16" s="169"/>
      <c r="F16" s="169"/>
      <c r="G16" s="169"/>
      <c r="H16" s="169"/>
      <c r="I16" s="169"/>
      <c r="J16" s="169"/>
      <c r="K16" s="169"/>
      <c r="L16" s="169"/>
      <c r="M16" s="169"/>
      <c r="N16" s="169"/>
      <c r="O16" s="169"/>
    </row>
    <row r="17" spans="1:16" ht="24.95" customHeight="1" x14ac:dyDescent="0.2">
      <c r="A17" s="168"/>
      <c r="B17" s="168"/>
      <c r="C17" s="169">
        <f t="shared" si="0"/>
        <v>0</v>
      </c>
      <c r="D17" s="169"/>
      <c r="E17" s="169"/>
      <c r="F17" s="169"/>
      <c r="G17" s="169"/>
      <c r="H17" s="169"/>
      <c r="I17" s="169"/>
      <c r="J17" s="169"/>
      <c r="K17" s="169"/>
      <c r="L17" s="169"/>
      <c r="M17" s="169"/>
      <c r="N17" s="169"/>
      <c r="O17" s="169"/>
    </row>
    <row r="18" spans="1:16" ht="24.95" customHeight="1" x14ac:dyDescent="0.2">
      <c r="A18" s="168"/>
      <c r="B18" s="168"/>
      <c r="C18" s="169">
        <f>SUM(D18:O18)</f>
        <v>0</v>
      </c>
      <c r="D18" s="169"/>
      <c r="E18" s="169"/>
      <c r="F18" s="169"/>
      <c r="G18" s="169"/>
      <c r="H18" s="169"/>
      <c r="I18" s="169"/>
      <c r="J18" s="169"/>
      <c r="K18" s="169"/>
      <c r="L18" s="169"/>
      <c r="M18" s="169"/>
      <c r="N18" s="169"/>
      <c r="O18" s="169"/>
    </row>
    <row r="19" spans="1:16" ht="24.95" customHeight="1" x14ac:dyDescent="0.2">
      <c r="A19" s="168"/>
      <c r="B19" s="168"/>
      <c r="C19" s="169">
        <f t="shared" si="0"/>
        <v>0</v>
      </c>
      <c r="D19" s="169"/>
      <c r="E19" s="169"/>
      <c r="F19" s="169"/>
      <c r="G19" s="169"/>
      <c r="H19" s="169"/>
      <c r="I19" s="169"/>
      <c r="J19" s="169"/>
      <c r="K19" s="169"/>
      <c r="L19" s="169"/>
      <c r="M19" s="169"/>
      <c r="N19" s="169"/>
      <c r="O19" s="169"/>
    </row>
    <row r="20" spans="1:16" ht="24.95" customHeight="1" x14ac:dyDescent="0.2">
      <c r="A20" s="168"/>
      <c r="B20" s="168"/>
      <c r="C20" s="169">
        <f t="shared" si="0"/>
        <v>0</v>
      </c>
      <c r="D20" s="169"/>
      <c r="E20" s="169"/>
      <c r="F20" s="169"/>
      <c r="G20" s="169"/>
      <c r="H20" s="169"/>
      <c r="I20" s="169"/>
      <c r="J20" s="169"/>
      <c r="K20" s="169"/>
      <c r="L20" s="169"/>
      <c r="M20" s="169"/>
      <c r="N20" s="169"/>
      <c r="O20" s="169"/>
    </row>
    <row r="21" spans="1:16" ht="24.95" customHeight="1" x14ac:dyDescent="0.2">
      <c r="A21" s="168"/>
      <c r="B21" s="168"/>
      <c r="C21" s="169">
        <f t="shared" si="0"/>
        <v>0</v>
      </c>
      <c r="D21" s="169"/>
      <c r="E21" s="169"/>
      <c r="F21" s="169"/>
      <c r="G21" s="169"/>
      <c r="H21" s="169"/>
      <c r="I21" s="169"/>
      <c r="J21" s="169"/>
      <c r="K21" s="169"/>
      <c r="L21" s="169"/>
      <c r="M21" s="169"/>
      <c r="N21" s="169"/>
      <c r="O21" s="169"/>
    </row>
    <row r="22" spans="1:16" ht="24.95" customHeight="1" x14ac:dyDescent="0.2">
      <c r="A22" s="168"/>
      <c r="B22" s="168"/>
      <c r="C22" s="169">
        <f t="shared" si="0"/>
        <v>0</v>
      </c>
      <c r="D22" s="169"/>
      <c r="E22" s="169"/>
      <c r="F22" s="169"/>
      <c r="G22" s="169"/>
      <c r="H22" s="169"/>
      <c r="I22" s="169"/>
      <c r="J22" s="169"/>
      <c r="K22" s="169"/>
      <c r="L22" s="169"/>
      <c r="M22" s="169"/>
      <c r="N22" s="169"/>
      <c r="O22" s="169"/>
    </row>
    <row r="23" spans="1:16" ht="27" customHeight="1" x14ac:dyDescent="0.2">
      <c r="A23" s="390" t="s">
        <v>272</v>
      </c>
      <c r="B23" s="390"/>
      <c r="C23" s="170">
        <f t="shared" ref="C23:O23" si="1">SUM(C8:C22)</f>
        <v>232096972.66953561</v>
      </c>
      <c r="D23" s="170">
        <f t="shared" si="1"/>
        <v>19341414.389127966</v>
      </c>
      <c r="E23" s="170">
        <f t="shared" si="1"/>
        <v>19341414.389127966</v>
      </c>
      <c r="F23" s="170">
        <f t="shared" si="1"/>
        <v>19341414.389127966</v>
      </c>
      <c r="G23" s="170">
        <f t="shared" si="1"/>
        <v>19341414.389127966</v>
      </c>
      <c r="H23" s="170">
        <f t="shared" si="1"/>
        <v>19341414.389127966</v>
      </c>
      <c r="I23" s="170">
        <f t="shared" si="1"/>
        <v>19341414.389127966</v>
      </c>
      <c r="J23" s="170">
        <f t="shared" si="1"/>
        <v>19341414.389127966</v>
      </c>
      <c r="K23" s="170">
        <f t="shared" si="1"/>
        <v>19341414.389127966</v>
      </c>
      <c r="L23" s="170">
        <f t="shared" si="1"/>
        <v>19341414.389127966</v>
      </c>
      <c r="M23" s="170">
        <f t="shared" si="1"/>
        <v>19341414.389127966</v>
      </c>
      <c r="N23" s="170">
        <f t="shared" si="1"/>
        <v>19341414.389127966</v>
      </c>
      <c r="O23" s="170">
        <f t="shared" si="1"/>
        <v>19341414.389127966</v>
      </c>
      <c r="P23" s="171"/>
    </row>
    <row r="24" spans="1:16" x14ac:dyDescent="0.2">
      <c r="C24" s="171"/>
      <c r="D24" s="171"/>
      <c r="E24" s="171"/>
      <c r="F24" s="171"/>
      <c r="G24" s="171"/>
      <c r="H24" s="171"/>
      <c r="I24" s="171"/>
      <c r="J24" s="171"/>
      <c r="K24" s="171"/>
      <c r="L24" s="171"/>
      <c r="M24" s="171"/>
      <c r="N24" s="171"/>
      <c r="O24" s="171"/>
      <c r="P24" s="171"/>
    </row>
    <row r="25" spans="1:16" x14ac:dyDescent="0.2">
      <c r="C25" s="171"/>
      <c r="D25" s="171"/>
      <c r="E25" s="171"/>
      <c r="F25" s="171"/>
      <c r="G25" s="171"/>
      <c r="H25" s="171"/>
      <c r="I25" s="171"/>
      <c r="J25" s="171"/>
      <c r="K25" s="171"/>
      <c r="L25" s="171"/>
      <c r="M25" s="171"/>
      <c r="N25" s="171"/>
      <c r="O25" s="171"/>
      <c r="P25" s="171"/>
    </row>
    <row r="26" spans="1:16" x14ac:dyDescent="0.2">
      <c r="C26" s="171"/>
      <c r="D26" s="171"/>
      <c r="E26" s="171"/>
      <c r="F26" s="171"/>
      <c r="G26" s="171"/>
      <c r="H26" s="171"/>
      <c r="I26" s="171"/>
      <c r="J26" s="171"/>
      <c r="K26" s="171"/>
      <c r="L26" s="171"/>
      <c r="M26" s="171"/>
      <c r="N26" s="171"/>
      <c r="O26" s="171"/>
      <c r="P26" s="171"/>
    </row>
    <row r="27" spans="1:16" x14ac:dyDescent="0.2">
      <c r="B27" s="173" t="s">
        <v>278</v>
      </c>
      <c r="C27" s="174">
        <f>+C23</f>
        <v>232096972.66953561</v>
      </c>
      <c r="D27" s="171"/>
      <c r="E27" s="171"/>
      <c r="F27" s="171"/>
      <c r="G27" s="171"/>
      <c r="H27" s="171"/>
      <c r="I27" s="171"/>
      <c r="J27" s="171"/>
      <c r="K27" s="171"/>
      <c r="L27" s="171"/>
      <c r="M27" s="171"/>
      <c r="N27" s="171"/>
      <c r="O27" s="171"/>
      <c r="P27" s="171"/>
    </row>
    <row r="28" spans="1:16" x14ac:dyDescent="0.2">
      <c r="C28" s="175">
        <f>+C27/12</f>
        <v>19341414.389127966</v>
      </c>
      <c r="D28" s="171"/>
      <c r="E28" s="171"/>
      <c r="F28" s="171"/>
      <c r="G28" s="171"/>
      <c r="H28" s="171"/>
      <c r="I28" s="171"/>
      <c r="J28" s="171"/>
      <c r="K28" s="171"/>
      <c r="L28" s="171"/>
      <c r="M28" s="171"/>
      <c r="N28" s="171"/>
      <c r="O28" s="171"/>
      <c r="P28" s="171"/>
    </row>
    <row r="29" spans="1:16" ht="23.25" x14ac:dyDescent="0.35">
      <c r="A29" s="391"/>
      <c r="B29" s="391"/>
      <c r="C29" s="391"/>
      <c r="D29" s="391"/>
      <c r="E29" s="391"/>
      <c r="F29" s="391"/>
      <c r="G29" s="391"/>
      <c r="H29" s="391"/>
      <c r="I29" s="391"/>
      <c r="J29" s="391"/>
      <c r="K29" s="391"/>
      <c r="L29" s="391"/>
      <c r="M29" s="391"/>
      <c r="N29" s="391"/>
      <c r="O29" s="391"/>
    </row>
    <row r="30" spans="1:16" x14ac:dyDescent="0.2">
      <c r="A30" s="176" t="s">
        <v>273</v>
      </c>
      <c r="B30" s="177"/>
    </row>
    <row r="31" spans="1:16" x14ac:dyDescent="0.2">
      <c r="A31" s="178" t="s">
        <v>274</v>
      </c>
    </row>
    <row r="32" spans="1:16" x14ac:dyDescent="0.2">
      <c r="A32" s="178" t="s">
        <v>275</v>
      </c>
    </row>
    <row r="33" spans="1:1" ht="15" x14ac:dyDescent="0.25">
      <c r="A33" s="179" t="s">
        <v>276</v>
      </c>
    </row>
    <row r="34" spans="1:1" ht="15" x14ac:dyDescent="0.25">
      <c r="A34" s="179"/>
    </row>
    <row r="35" spans="1:1" ht="15" x14ac:dyDescent="0.25">
      <c r="A35"/>
    </row>
  </sheetData>
  <mergeCells count="5">
    <mergeCell ref="A1:O2"/>
    <mergeCell ref="B4:O4"/>
    <mergeCell ref="A5:O5"/>
    <mergeCell ref="A23:B23"/>
    <mergeCell ref="A29:O29"/>
  </mergeCells>
  <hyperlinks>
    <hyperlink ref="A33" r:id="rId1" xr:uid="{ADCCA2F4-91D5-4C2D-A101-C41F0EE1F4F9}"/>
  </hyperlinks>
  <printOptions horizontalCentered="1"/>
  <pageMargins left="0" right="0.19685039370078741" top="0.59055118110236227" bottom="0" header="0" footer="0"/>
  <pageSetup scale="48" fitToHeight="0" orientation="landscape" r:id="rId2"/>
  <headerFooter alignWithMargins="0">
    <oddHeader>&amp;C&amp;G</oddHeader>
    <oddFooter>&amp;C&amp;"Corbel,Normal"&amp;8&amp;G
Blvd. Agustín de Vildósola S/N y Avenida de la Cultura (edificio contiguo al Museo MUSAS), Colonia Villa de Seris,
C.P. 83280. Teléfono: (662) 108-47-50. Hermosillo, Sonora</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DETALLE GLOBAL </vt:lpstr>
      <vt:lpstr>PROY.PRES. 2024 </vt:lpstr>
      <vt:lpstr>DETALLE GLOBAL  </vt:lpstr>
      <vt:lpstr>POR ACTIVIDAD O PROY</vt:lpstr>
      <vt:lpstr>PERESUP 2024</vt:lpstr>
      <vt:lpstr>ESTIMACION INGRESOS  2024</vt:lpstr>
      <vt:lpstr>Hoja1</vt:lpstr>
      <vt:lpstr>ANEXO M</vt:lpstr>
      <vt:lpstr>CALENDARIZACION MENSUAL 2024</vt:lpstr>
      <vt:lpstr>'ANEXO M'!Área_de_impresión</vt:lpstr>
      <vt:lpstr>'CALENDARIZACION MENSUAL 2024'!Área_de_impresión</vt:lpstr>
      <vt:lpstr>'DETALLE GLOBAL '!Área_de_impresión</vt:lpstr>
      <vt:lpstr>'DETALLE GLOBAL  '!Área_de_impresión</vt:lpstr>
      <vt:lpstr>'ESTIMACION INGRESOS  2024'!Área_de_impresión</vt:lpstr>
      <vt:lpstr>'PROY.PRES. 2024 '!Área_de_impresión</vt:lpstr>
      <vt:lpstr>'CALENDARIZACION MENSUAL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Taylor</dc:creator>
  <cp:lastModifiedBy>Ismael Norzagaray</cp:lastModifiedBy>
  <cp:lastPrinted>2023-09-14T04:15:32Z</cp:lastPrinted>
  <dcterms:created xsi:type="dcterms:W3CDTF">2020-01-29T20:20:44Z</dcterms:created>
  <dcterms:modified xsi:type="dcterms:W3CDTF">2024-02-27T20:59:06Z</dcterms:modified>
</cp:coreProperties>
</file>